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összetétel" sheetId="3" r:id="rId3"/>
    <sheet name="állás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'állás'!$A$1:$G$40</definedName>
    <definedName name="_xlnm.Print_Area" localSheetId="2">'összetétel'!$A$1:$D$47</definedName>
    <definedName name="_xlnm.Print_Area" localSheetId="1">'pályakezdők'!$A$1:$F$42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<sst xmlns="http://schemas.openxmlformats.org/spreadsheetml/2006/main" count="211" uniqueCount="101">
  <si>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</si>
  <si>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</si>
  <si>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</si>
  <si>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</si>
  <si>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</si>
  <si>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</si>
  <si>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</si>
  <si>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</si>
  <si>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</si>
  <si>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</si>
  <si>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</si>
  <si>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</si>
  <si>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</si>
  <si>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</si>
  <si>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</si>
  <si>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</si>
  <si>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</si>
  <si>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</si>
  <si>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</si>
  <si>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</si>
  <si>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</si>
  <si>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</si>
  <si>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</si>
  <si>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</si>
  <si>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</si>
  <si>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</si>
  <si>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</si>
  <si>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</si>
  <si>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</si>
  <si>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</si>
  <si>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</si>
  <si>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</si>
  <si>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</si>
  <si>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>az Észak-magyarországi régióban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</si>
  <si>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</si>
  <si>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</si>
  <si>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</si>
  <si>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</si>
  <si>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</si>
  <si>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</si>
  <si>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</si>
  <si>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</si>
  <si>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</si>
  <si>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</si>
  <si>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</si>
  <si>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</si>
  <si>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</si>
  <si>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</si>
  <si>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tárgyhónap-ban</t>
  </si>
  <si>
    <t>előző év azonos hónapjában</t>
  </si>
  <si>
    <t>Nemek szerint</t>
  </si>
  <si>
    <t xml:space="preserve">   férfi</t>
  </si>
  <si>
    <t xml:space="preserve">   nő</t>
  </si>
  <si>
    <t>Összesen</t>
  </si>
  <si>
    <t>Állománycsoportok szerint</t>
  </si>
  <si>
    <t xml:space="preserve">   szakmunkás</t>
  </si>
  <si>
    <t xml:space="preserve">   betanított munkás</t>
  </si>
  <si>
    <t xml:space="preserve">   segédmunkás</t>
  </si>
  <si>
    <t xml:space="preserve">      fizikai együtt</t>
  </si>
  <si>
    <t xml:space="preserve">      szellemi együtt</t>
  </si>
  <si>
    <t>Életkor szerint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</si>
  <si>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</si>
  <si>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</si>
  <si>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</si>
  <si>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</si>
  <si>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</si>
  <si>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</si>
  <si>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Iskolai végzettség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</si>
  <si>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</si>
  <si>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</si>
  <si>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</si>
  <si>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</si>
  <si>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</si>
  <si>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</si>
  <si>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</si>
  <si>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 xml:space="preserve">     &lt; 31           napja</t>
  </si>
  <si>
    <t xml:space="preserve">  31-180          vették</t>
  </si>
  <si>
    <t xml:space="preserve">181-360          első ízben   </t>
  </si>
  <si>
    <t>361-720          nyilvántartásba</t>
  </si>
  <si>
    <t xml:space="preserve">     &gt;720 </t>
  </si>
  <si>
    <t xml:space="preserve">  31-180          megszakítás </t>
  </si>
  <si>
    <t xml:space="preserve">181-360          nélkül   </t>
  </si>
  <si>
    <t>361-720          nyilvántartott</t>
  </si>
  <si>
    <t xml:space="preserve">     &gt;720          munkanélküli</t>
  </si>
  <si>
    <t>borsod</t>
  </si>
  <si>
    <t>heves</t>
  </si>
  <si>
    <t>nógrád</t>
  </si>
  <si>
    <t>régió</t>
  </si>
  <si>
    <t>A feltárt és a bejelentett álláshelyek havi mérlege</t>
  </si>
  <si>
    <t>Előző havi záró állomány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</si>
  <si>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</si>
  <si>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</si>
  <si>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</si>
  <si>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</si>
  <si>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</si>
  <si>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</si>
  <si>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</si>
  <si>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</si>
  <si>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2007. március</t>
  </si>
  <si>
    <t>2006. március</t>
  </si>
  <si>
    <t>2000. március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</si>
</sst>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6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19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1" fillId="2" borderId="4" xfId="19" applyFont="1" applyFill="1" applyBorder="1" applyAlignment="1">
      <alignment horizontal="center" vertical="center"/>
      <protection/>
    </xf>
    <xf numFmtId="0" fontId="5" fillId="4" borderId="3" xfId="19" applyFill="1" applyBorder="1">
      <alignment/>
      <protection/>
    </xf>
    <xf numFmtId="3" fontId="5" fillId="4" borderId="3" xfId="19" applyNumberFormat="1" applyFill="1" applyBorder="1">
      <alignment/>
      <protection/>
    </xf>
    <xf numFmtId="168" fontId="5" fillId="4" borderId="3" xfId="19" applyNumberFormat="1" applyFill="1" applyBorder="1">
      <alignment/>
      <protection/>
    </xf>
    <xf numFmtId="0" fontId="5" fillId="0" borderId="3" xfId="19" applyFill="1" applyBorder="1">
      <alignment/>
      <protection/>
    </xf>
    <xf numFmtId="3" fontId="5" fillId="0" borderId="3" xfId="19" applyNumberFormat="1" applyFill="1" applyBorder="1">
      <alignment/>
      <protection/>
    </xf>
    <xf numFmtId="168" fontId="5" fillId="0" borderId="3" xfId="19" applyNumberFormat="1" applyFill="1" applyBorder="1">
      <alignment/>
      <protection/>
    </xf>
    <xf numFmtId="0" fontId="5" fillId="0" borderId="0" xfId="19" applyFill="1">
      <alignment/>
      <protection/>
    </xf>
    <xf numFmtId="0" fontId="11" fillId="4" borderId="3" xfId="19" applyFont="1" applyFill="1" applyBorder="1" applyAlignment="1">
      <alignment vertical="center"/>
      <protection/>
    </xf>
    <xf numFmtId="3" fontId="8" fillId="4" borderId="3" xfId="19" applyNumberFormat="1" applyFont="1" applyFill="1" applyBorder="1" applyAlignment="1">
      <alignment vertical="center"/>
      <protection/>
    </xf>
    <xf numFmtId="168" fontId="8" fillId="4" borderId="3" xfId="19" applyNumberFormat="1" applyFont="1" applyFill="1" applyBorder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1" fillId="0" borderId="3" xfId="19" applyFont="1" applyFill="1" applyBorder="1" applyAlignment="1">
      <alignment horizontal="center" vertical="center"/>
      <protection/>
    </xf>
    <xf numFmtId="0" fontId="11" fillId="0" borderId="3" xfId="19" applyFont="1" applyFill="1" applyBorder="1" applyAlignment="1">
      <alignment vertical="center"/>
      <protection/>
    </xf>
    <xf numFmtId="3" fontId="8" fillId="0" borderId="3" xfId="19" applyNumberFormat="1" applyFont="1" applyFill="1" applyBorder="1" applyAlignment="1">
      <alignment vertical="center"/>
      <protection/>
    </xf>
    <xf numFmtId="168" fontId="8" fillId="0" borderId="3" xfId="19" applyNumberFormat="1" applyFont="1" applyFill="1" applyBorder="1" applyAlignment="1">
      <alignment vertical="center"/>
      <protection/>
    </xf>
    <xf numFmtId="0" fontId="8" fillId="0" borderId="0" xfId="19" applyFont="1" applyFill="1" applyAlignment="1">
      <alignment vertical="center"/>
      <protection/>
    </xf>
    <xf numFmtId="0" fontId="11" fillId="4" borderId="3" xfId="19" applyFont="1" applyFill="1" applyBorder="1" applyAlignment="1">
      <alignment horizontal="center" vertical="center"/>
      <protection/>
    </xf>
    <xf numFmtId="3" fontId="5" fillId="0" borderId="0" xfId="19" applyNumberFormat="1" applyFill="1">
      <alignment/>
      <protection/>
    </xf>
    <xf numFmtId="0" fontId="5" fillId="2" borderId="3" xfId="19" applyFill="1" applyBorder="1">
      <alignment/>
      <protection/>
    </xf>
    <xf numFmtId="0" fontId="11" fillId="4" borderId="2" xfId="19" applyFont="1" applyFill="1" applyBorder="1" applyAlignment="1">
      <alignment vertical="center"/>
      <protection/>
    </xf>
    <xf numFmtId="3" fontId="8" fillId="4" borderId="2" xfId="19" applyNumberFormat="1" applyFont="1" applyFill="1" applyBorder="1" applyAlignment="1">
      <alignment vertical="center"/>
      <protection/>
    </xf>
    <xf numFmtId="168" fontId="8" fillId="4" borderId="2" xfId="19" applyNumberFormat="1" applyFont="1" applyFill="1" applyBorder="1" applyAlignment="1">
      <alignment vertical="center"/>
      <protection/>
    </xf>
    <xf numFmtId="168" fontId="5" fillId="0" borderId="0" xfId="19" applyNumberFormat="1">
      <alignment/>
      <protection/>
    </xf>
    <xf numFmtId="0" fontId="5" fillId="4" borderId="1" xfId="19" applyFont="1" applyFill="1" applyBorder="1" applyAlignment="1">
      <alignment horizontal="center" vertical="center"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5" fillId="0" borderId="0" xfId="19" applyAlignment="1">
      <alignment vertical="center"/>
      <protection/>
    </xf>
    <xf numFmtId="0" fontId="8" fillId="4" borderId="4" xfId="19" applyFont="1" applyFill="1" applyBorder="1" applyAlignment="1">
      <alignment vertical="center"/>
      <protection/>
    </xf>
    <xf numFmtId="0" fontId="8" fillId="4" borderId="3" xfId="19" applyFont="1" applyFill="1" applyBorder="1" applyAlignment="1">
      <alignment horizontal="center" vertical="center"/>
      <protection/>
    </xf>
    <xf numFmtId="0" fontId="8" fillId="4" borderId="2" xfId="19" applyFont="1" applyFill="1" applyBorder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0" xfId="19" applyNumberFormat="1" applyFill="1" applyAlignment="1">
      <alignment vertical="center"/>
      <protection/>
    </xf>
    <xf numFmtId="0" fontId="5" fillId="0" borderId="0" xfId="19" applyFill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5" fillId="0" borderId="0" xfId="19" applyFont="1" applyFill="1" applyAlignment="1">
      <alignment vertical="center"/>
      <protection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19" applyNumberFormat="1" applyAlignment="1">
      <alignment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5" borderId="4" xfId="19" applyFont="1" applyFill="1" applyBorder="1" applyAlignment="1">
      <alignment horizontal="center" vertical="center"/>
      <protection/>
    </xf>
    <xf numFmtId="0" fontId="8" fillId="5" borderId="3" xfId="19" applyFont="1" applyFill="1" applyBorder="1" applyAlignment="1">
      <alignment horizontal="center" vertical="center"/>
      <protection/>
    </xf>
    <xf numFmtId="0" fontId="8" fillId="5" borderId="2" xfId="19" applyFont="1" applyFill="1" applyBorder="1" applyAlignment="1">
      <alignment horizontal="center" vertical="center"/>
      <protection/>
    </xf>
    <xf numFmtId="0" fontId="2" fillId="4" borderId="1" xfId="19" applyFont="1" applyFill="1" applyBorder="1" applyAlignment="1">
      <alignment horizontal="center" vertical="center"/>
      <protection/>
    </xf>
    <xf numFmtId="0" fontId="2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5" borderId="4" xfId="19" applyFont="1" applyFill="1" applyBorder="1" applyAlignment="1">
      <alignment horizontal="center" vertical="center" wrapText="1"/>
      <protection/>
    </xf>
    <xf numFmtId="0" fontId="5" fillId="0" borderId="3" xfId="19" applyBorder="1" applyAlignment="1">
      <alignment horizontal="center" vertical="center" wrapText="1"/>
      <protection/>
    </xf>
    <xf numFmtId="0" fontId="5" fillId="0" borderId="2" xfId="19" applyBorder="1" applyAlignment="1">
      <alignment horizontal="center" vertical="center" wrapText="1"/>
      <protection/>
    </xf>
    <xf numFmtId="0" fontId="8" fillId="5" borderId="11" xfId="19" applyFont="1" applyFill="1" applyBorder="1" applyAlignment="1">
      <alignment horizontal="center" vertical="center"/>
      <protection/>
    </xf>
    <xf numFmtId="0" fontId="5" fillId="0" borderId="5" xfId="19" applyBorder="1" applyAlignment="1">
      <alignment horizontal="center" vertical="center"/>
      <protection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19" applyFont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3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8" fillId="4" borderId="2" xfId="19" applyFont="1" applyFill="1" applyBorder="1" applyAlignment="1">
      <alignment horizontal="center" vertical="center" wrapText="1"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3" fillId="4" borderId="13" xfId="19" applyFont="1" applyFill="1" applyBorder="1" applyAlignment="1">
      <alignment horizontal="center" vertical="center"/>
      <protection/>
    </xf>
    <xf numFmtId="0" fontId="3" fillId="4" borderId="2" xfId="19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sajtós táblák070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MUNKA\Tgyorsin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zaro_all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unka\Elemz&#233;sek\pr&#237;ma%20panni\orsz&#225;g\&#193;llom&#225;nycsoport,ter&#252;l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unka\Elemz&#233;sek\pr&#237;ma%20panni\orsz&#225;g\r&#233;gi&#243;s%20iskola%20id&#337;-ter&#252;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normál"/>
      <sheetName val="Munka3"/>
    </sheetNames>
    <sheetDataSet>
      <sheetData sheetId="0">
        <row r="1307">
          <cell r="J1307">
            <v>334</v>
          </cell>
          <cell r="K1307">
            <v>162</v>
          </cell>
          <cell r="L1307">
            <v>654</v>
          </cell>
          <cell r="M1307">
            <v>1150</v>
          </cell>
          <cell r="N1307">
            <v>616</v>
          </cell>
          <cell r="O1307">
            <v>534</v>
          </cell>
        </row>
        <row r="1308">
          <cell r="J1308">
            <v>23</v>
          </cell>
          <cell r="K1308">
            <v>23</v>
          </cell>
          <cell r="L1308">
            <v>354</v>
          </cell>
          <cell r="M1308">
            <v>400</v>
          </cell>
          <cell r="N1308">
            <v>168</v>
          </cell>
          <cell r="O1308">
            <v>232</v>
          </cell>
        </row>
        <row r="1309">
          <cell r="J1309">
            <v>127</v>
          </cell>
          <cell r="K1309">
            <v>93</v>
          </cell>
          <cell r="L1309">
            <v>449</v>
          </cell>
          <cell r="M1309">
            <v>669</v>
          </cell>
          <cell r="N1309">
            <v>280</v>
          </cell>
          <cell r="O1309">
            <v>389</v>
          </cell>
        </row>
        <row r="1310">
          <cell r="J1310">
            <v>64</v>
          </cell>
          <cell r="K1310">
            <v>31</v>
          </cell>
          <cell r="L1310">
            <v>88</v>
          </cell>
          <cell r="M1310">
            <v>183</v>
          </cell>
          <cell r="N1310">
            <v>41</v>
          </cell>
          <cell r="O1310">
            <v>142</v>
          </cell>
        </row>
        <row r="1311">
          <cell r="J1311">
            <v>106</v>
          </cell>
          <cell r="K1311">
            <v>59</v>
          </cell>
          <cell r="L1311">
            <v>156</v>
          </cell>
          <cell r="M1311">
            <v>321</v>
          </cell>
          <cell r="N1311">
            <v>161</v>
          </cell>
          <cell r="O1311">
            <v>160</v>
          </cell>
        </row>
        <row r="1312">
          <cell r="J1312">
            <v>211</v>
          </cell>
          <cell r="K1312">
            <v>223</v>
          </cell>
          <cell r="L1312">
            <v>457</v>
          </cell>
          <cell r="M1312">
            <v>891</v>
          </cell>
          <cell r="N1312">
            <v>428</v>
          </cell>
          <cell r="O1312">
            <v>463</v>
          </cell>
        </row>
        <row r="1313">
          <cell r="J1313">
            <v>51</v>
          </cell>
          <cell r="K1313">
            <v>87</v>
          </cell>
          <cell r="L1313">
            <v>190</v>
          </cell>
          <cell r="M1313">
            <v>328</v>
          </cell>
          <cell r="N1313">
            <v>177</v>
          </cell>
          <cell r="O1313">
            <v>151</v>
          </cell>
        </row>
        <row r="1314">
          <cell r="J1314">
            <v>48</v>
          </cell>
          <cell r="K1314">
            <v>70</v>
          </cell>
          <cell r="L1314">
            <v>311</v>
          </cell>
          <cell r="M1314">
            <v>429</v>
          </cell>
          <cell r="N1314">
            <v>96</v>
          </cell>
          <cell r="O1314">
            <v>333</v>
          </cell>
        </row>
        <row r="1315">
          <cell r="J1315">
            <v>131</v>
          </cell>
          <cell r="K1315">
            <v>79</v>
          </cell>
          <cell r="L1315">
            <v>363</v>
          </cell>
          <cell r="M1315">
            <v>573</v>
          </cell>
          <cell r="N1315">
            <v>71</v>
          </cell>
          <cell r="O1315">
            <v>502</v>
          </cell>
        </row>
        <row r="1316">
          <cell r="J1316">
            <v>282</v>
          </cell>
          <cell r="K1316">
            <v>10</v>
          </cell>
          <cell r="L1316">
            <v>475</v>
          </cell>
          <cell r="M1316">
            <v>767</v>
          </cell>
          <cell r="N1316">
            <v>101</v>
          </cell>
          <cell r="O1316">
            <v>666</v>
          </cell>
        </row>
        <row r="1317">
          <cell r="J1317">
            <v>9</v>
          </cell>
          <cell r="K1317">
            <v>5</v>
          </cell>
          <cell r="L1317">
            <v>151</v>
          </cell>
          <cell r="M1317">
            <v>165</v>
          </cell>
          <cell r="N1317">
            <v>22</v>
          </cell>
          <cell r="O1317">
            <v>143</v>
          </cell>
        </row>
        <row r="1318">
          <cell r="J1318">
            <v>4</v>
          </cell>
          <cell r="K1318">
            <v>62</v>
          </cell>
          <cell r="L1318">
            <v>133</v>
          </cell>
          <cell r="M1318">
            <v>199</v>
          </cell>
          <cell r="N1318">
            <v>78</v>
          </cell>
          <cell r="O1318">
            <v>121</v>
          </cell>
        </row>
        <row r="1319">
          <cell r="J1319">
            <v>11</v>
          </cell>
          <cell r="K1319">
            <v>5</v>
          </cell>
          <cell r="L1319">
            <v>90</v>
          </cell>
          <cell r="M1319">
            <v>106</v>
          </cell>
          <cell r="N1319">
            <v>80</v>
          </cell>
          <cell r="O1319">
            <v>26</v>
          </cell>
        </row>
        <row r="1320">
          <cell r="J1320">
            <v>7</v>
          </cell>
          <cell r="K1320">
            <v>7</v>
          </cell>
          <cell r="L1320">
            <v>164</v>
          </cell>
          <cell r="M1320">
            <v>178</v>
          </cell>
          <cell r="N1320">
            <v>105</v>
          </cell>
          <cell r="O1320">
            <v>73</v>
          </cell>
        </row>
        <row r="1321">
          <cell r="J1321">
            <v>78</v>
          </cell>
          <cell r="K1321">
            <v>1</v>
          </cell>
          <cell r="L1321">
            <v>168</v>
          </cell>
          <cell r="M1321">
            <v>247</v>
          </cell>
          <cell r="N1321">
            <v>137</v>
          </cell>
          <cell r="O1321">
            <v>110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</sheetNames>
    <sheetDataSet>
      <sheetData sheetId="0">
        <row r="66">
          <cell r="C66">
            <v>67</v>
          </cell>
        </row>
        <row r="67">
          <cell r="C67">
            <v>139</v>
          </cell>
        </row>
        <row r="68">
          <cell r="C68">
            <v>83</v>
          </cell>
        </row>
        <row r="69">
          <cell r="C69">
            <v>27</v>
          </cell>
        </row>
        <row r="70">
          <cell r="C70">
            <v>22</v>
          </cell>
        </row>
        <row r="71">
          <cell r="C71">
            <v>178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szág"/>
      <sheetName val="Bp ,Ba"/>
      <sheetName val="Bá, Bé"/>
      <sheetName val="Bo Cso"/>
      <sheetName val="Fe Győ"/>
      <sheetName val="Ha, He"/>
      <sheetName val="Já, Ko"/>
      <sheetName val="No, Pr"/>
      <sheetName val="So, Sza"/>
      <sheetName val="To, Va"/>
      <sheetName val="Ve, Za"/>
      <sheetName val="Munka12"/>
      <sheetName val="Munka13"/>
      <sheetName val="Munka14"/>
      <sheetName val="Munka15"/>
      <sheetName val="Munka16"/>
    </sheetNames>
    <sheetDataSet>
      <sheetData sheetId="3">
        <row r="159">
          <cell r="B159">
            <v>23533</v>
          </cell>
          <cell r="C159">
            <v>10132</v>
          </cell>
          <cell r="D159">
            <v>17661</v>
          </cell>
          <cell r="E159">
            <v>51326</v>
          </cell>
          <cell r="F159">
            <v>8155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Átlag"/>
      <sheetName val="Jan"/>
      <sheetName val="Febr"/>
      <sheetName val="Márc"/>
      <sheetName val="Ápr"/>
      <sheetName val="Máj"/>
      <sheetName val="Júni"/>
      <sheetName val="Júli"/>
      <sheetName val="Aug"/>
      <sheetName val="Szept"/>
      <sheetName val="Okt"/>
      <sheetName val="Nov"/>
      <sheetName val="Dec"/>
      <sheetName val="Munka14"/>
      <sheetName val="Munka15"/>
      <sheetName val="Munka16"/>
    </sheetNames>
    <sheetDataSet>
      <sheetData sheetId="3">
        <row r="241">
          <cell r="B241">
            <v>5317</v>
          </cell>
          <cell r="C241">
            <v>20721</v>
          </cell>
          <cell r="D241">
            <v>20753</v>
          </cell>
          <cell r="E241">
            <v>789</v>
          </cell>
          <cell r="F241">
            <v>42</v>
          </cell>
          <cell r="G241">
            <v>5332</v>
          </cell>
          <cell r="H241">
            <v>1561</v>
          </cell>
          <cell r="I241">
            <v>4058</v>
          </cell>
          <cell r="J241">
            <v>684</v>
          </cell>
          <cell r="K241">
            <v>224</v>
          </cell>
        </row>
        <row r="246">
          <cell r="B246">
            <v>1513</v>
          </cell>
          <cell r="C246">
            <v>5473</v>
          </cell>
          <cell r="D246">
            <v>5401</v>
          </cell>
          <cell r="E246">
            <v>243</v>
          </cell>
          <cell r="F246">
            <v>7</v>
          </cell>
          <cell r="G246">
            <v>1570</v>
          </cell>
          <cell r="H246">
            <v>476</v>
          </cell>
          <cell r="I246">
            <v>1135</v>
          </cell>
          <cell r="J246">
            <v>360</v>
          </cell>
          <cell r="K246">
            <v>100</v>
          </cell>
        </row>
        <row r="249">
          <cell r="B249">
            <v>1304</v>
          </cell>
          <cell r="C249">
            <v>5252</v>
          </cell>
          <cell r="D249">
            <v>4213</v>
          </cell>
          <cell r="E249">
            <v>239</v>
          </cell>
          <cell r="F249">
            <v>10</v>
          </cell>
          <cell r="G249">
            <v>1393</v>
          </cell>
          <cell r="H249">
            <v>372</v>
          </cell>
          <cell r="I249">
            <v>1058</v>
          </cell>
          <cell r="J249">
            <v>185</v>
          </cell>
          <cell r="K249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pane xSplit="6" topLeftCell="G1" activePane="topRight" state="frozen"/>
      <selection pane="topLeft" activeCell="A9" sqref="A9:F9"/>
      <selection pane="topRight" activeCell="A9" sqref="A9:F9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4.16015625" style="2" customWidth="1"/>
    <col min="4" max="6" width="13.66015625" style="2" customWidth="1"/>
    <col min="7" max="7" width="10.83203125" style="6" customWidth="1"/>
    <col min="8" max="9" width="12.16015625" style="6" customWidth="1"/>
    <col min="10" max="10" width="8" style="6" customWidth="1"/>
    <col min="11" max="15" width="11.16015625" style="6" customWidth="1"/>
    <col min="16" max="17" width="9.66015625" style="2" bestFit="1" customWidth="1"/>
    <col min="18" max="16384" width="9.33203125" style="2" customWidth="1"/>
  </cols>
  <sheetData>
    <row r="1" spans="1:6" ht="15.75">
      <c r="A1" s="98" t="s">
        <v>0</v>
      </c>
      <c r="B1" s="98"/>
      <c r="C1" s="98"/>
      <c r="D1" s="98"/>
      <c r="E1" s="98"/>
      <c r="F1" s="98"/>
    </row>
    <row r="2" spans="1:6" ht="15.75">
      <c r="A2" s="98" t="s">
        <v>33</v>
      </c>
      <c r="B2" s="98"/>
      <c r="C2" s="98"/>
      <c r="D2" s="98"/>
      <c r="E2" s="98"/>
      <c r="F2" s="98"/>
    </row>
    <row r="3" spans="1:6" ht="15.75">
      <c r="A3" s="99" t="s">
        <v>98</v>
      </c>
      <c r="B3" s="99"/>
      <c r="C3" s="99"/>
      <c r="D3" s="99"/>
      <c r="E3" s="99"/>
      <c r="F3" s="99"/>
    </row>
    <row r="4" spans="2:6" ht="15.75">
      <c r="B4" s="3"/>
      <c r="C4" s="4"/>
      <c r="D4" s="9"/>
      <c r="E4" s="9"/>
      <c r="F4" s="9"/>
    </row>
    <row r="5" spans="1:6" ht="14.25">
      <c r="A5" s="97" t="s">
        <v>35</v>
      </c>
      <c r="B5" s="92" t="s">
        <v>40</v>
      </c>
      <c r="C5" s="93"/>
      <c r="D5" s="93"/>
      <c r="E5" s="93"/>
      <c r="F5" s="94"/>
    </row>
    <row r="6" spans="1:6" ht="14.25">
      <c r="A6" s="97"/>
      <c r="B6" s="95" t="s">
        <v>1</v>
      </c>
      <c r="C6" s="100" t="s">
        <v>34</v>
      </c>
      <c r="D6" s="101"/>
      <c r="E6" s="101"/>
      <c r="F6" s="102"/>
    </row>
    <row r="7" spans="1:6" ht="42.75" customHeight="1">
      <c r="A7" s="97"/>
      <c r="B7" s="96"/>
      <c r="C7" s="97" t="s">
        <v>39</v>
      </c>
      <c r="D7" s="97"/>
      <c r="E7" s="97" t="s">
        <v>38</v>
      </c>
      <c r="F7" s="97"/>
    </row>
    <row r="8" spans="1:6" ht="14.25">
      <c r="A8" s="97"/>
      <c r="B8" s="8" t="s">
        <v>36</v>
      </c>
      <c r="C8" s="8" t="s">
        <v>36</v>
      </c>
      <c r="D8" s="8" t="s">
        <v>37</v>
      </c>
      <c r="E8" s="8" t="s">
        <v>36</v>
      </c>
      <c r="F8" s="8" t="s">
        <v>37</v>
      </c>
    </row>
    <row r="9" spans="1:17" ht="31.5" customHeight="1">
      <c r="A9" s="90" t="s">
        <v>17</v>
      </c>
      <c r="B9" s="90"/>
      <c r="C9" s="90"/>
      <c r="D9" s="90"/>
      <c r="E9" s="90"/>
      <c r="F9" s="90"/>
      <c r="P9" s="2" t="s">
        <v>41</v>
      </c>
      <c r="Q9" s="2" t="s">
        <v>42</v>
      </c>
    </row>
    <row r="10" spans="1:17" s="11" customFormat="1" ht="15.75">
      <c r="A10" s="19" t="s">
        <v>2</v>
      </c>
      <c r="B10" s="20">
        <v>15002</v>
      </c>
      <c r="C10" s="20">
        <f aca="true" t="shared" si="0" ref="C10:C25">B10-P10</f>
        <v>282</v>
      </c>
      <c r="D10" s="21">
        <f aca="true" t="shared" si="1" ref="D10:D25">B10/P10*100-100</f>
        <v>1.9157608695652186</v>
      </c>
      <c r="E10" s="20">
        <f aca="true" t="shared" si="2" ref="E10:E25">B10-Q10</f>
        <v>546</v>
      </c>
      <c r="F10" s="21">
        <f aca="true" t="shared" si="3" ref="F10:F25">B10/Q10*100-100</f>
        <v>3.7769784172661787</v>
      </c>
      <c r="G10" s="6"/>
      <c r="H10" s="6"/>
      <c r="I10" s="6"/>
      <c r="J10" s="6"/>
      <c r="K10" s="6"/>
      <c r="L10" s="6"/>
      <c r="M10" s="6"/>
      <c r="N10" s="6"/>
      <c r="O10" s="6"/>
      <c r="P10" s="10">
        <v>14720</v>
      </c>
      <c r="Q10" s="10">
        <v>14456</v>
      </c>
    </row>
    <row r="11" spans="1:17" ht="15.75">
      <c r="A11" s="22" t="s">
        <v>3</v>
      </c>
      <c r="B11" s="23">
        <v>3651</v>
      </c>
      <c r="C11" s="23">
        <f t="shared" si="0"/>
        <v>1</v>
      </c>
      <c r="D11" s="24">
        <f t="shared" si="1"/>
        <v>0.027397260273971824</v>
      </c>
      <c r="E11" s="23">
        <f t="shared" si="2"/>
        <v>351</v>
      </c>
      <c r="F11" s="24">
        <f t="shared" si="3"/>
        <v>10.63636363636364</v>
      </c>
      <c r="P11" s="5">
        <v>3650</v>
      </c>
      <c r="Q11" s="5">
        <v>3300</v>
      </c>
    </row>
    <row r="12" spans="1:17" s="11" customFormat="1" ht="15.75">
      <c r="A12" s="19" t="s">
        <v>4</v>
      </c>
      <c r="B12" s="20">
        <v>6189</v>
      </c>
      <c r="C12" s="20">
        <f t="shared" si="0"/>
        <v>3</v>
      </c>
      <c r="D12" s="21">
        <f t="shared" si="1"/>
        <v>0.048496605237630774</v>
      </c>
      <c r="E12" s="20">
        <f t="shared" si="2"/>
        <v>0</v>
      </c>
      <c r="F12" s="21">
        <f t="shared" si="3"/>
        <v>0</v>
      </c>
      <c r="G12" s="6"/>
      <c r="H12" s="6"/>
      <c r="I12" s="6"/>
      <c r="J12" s="6"/>
      <c r="K12" s="6"/>
      <c r="L12" s="6"/>
      <c r="M12" s="6"/>
      <c r="N12" s="6"/>
      <c r="O12" s="6"/>
      <c r="P12" s="12">
        <v>6186</v>
      </c>
      <c r="Q12" s="12">
        <v>6189</v>
      </c>
    </row>
    <row r="13" spans="1:17" ht="15.75">
      <c r="A13" s="22" t="s">
        <v>5</v>
      </c>
      <c r="B13" s="23">
        <v>1895</v>
      </c>
      <c r="C13" s="23">
        <f t="shared" si="0"/>
        <v>22</v>
      </c>
      <c r="D13" s="24">
        <f t="shared" si="1"/>
        <v>1.1745862253069959</v>
      </c>
      <c r="E13" s="23">
        <f t="shared" si="2"/>
        <v>203</v>
      </c>
      <c r="F13" s="24">
        <f t="shared" si="3"/>
        <v>11.997635933806137</v>
      </c>
      <c r="P13" s="5">
        <v>1873</v>
      </c>
      <c r="Q13" s="5">
        <v>1692</v>
      </c>
    </row>
    <row r="14" spans="1:17" s="11" customFormat="1" ht="15.75">
      <c r="A14" s="19" t="s">
        <v>6</v>
      </c>
      <c r="B14" s="20">
        <v>2442</v>
      </c>
      <c r="C14" s="20">
        <f t="shared" si="0"/>
        <v>-24</v>
      </c>
      <c r="D14" s="21">
        <f t="shared" si="1"/>
        <v>-0.9732360097323607</v>
      </c>
      <c r="E14" s="20">
        <f t="shared" si="2"/>
        <v>50</v>
      </c>
      <c r="F14" s="21">
        <f t="shared" si="3"/>
        <v>2.0903010033444787</v>
      </c>
      <c r="G14" s="6"/>
      <c r="H14" s="6"/>
      <c r="I14" s="6"/>
      <c r="J14" s="6"/>
      <c r="K14" s="6"/>
      <c r="L14" s="6"/>
      <c r="M14" s="6"/>
      <c r="N14" s="6"/>
      <c r="O14" s="6"/>
      <c r="P14" s="12">
        <v>2466</v>
      </c>
      <c r="Q14" s="12">
        <v>2392</v>
      </c>
    </row>
    <row r="15" spans="1:17" ht="15.75">
      <c r="A15" s="22" t="s">
        <v>7</v>
      </c>
      <c r="B15" s="23">
        <v>6165</v>
      </c>
      <c r="C15" s="23">
        <f t="shared" si="0"/>
        <v>-22</v>
      </c>
      <c r="D15" s="24">
        <f t="shared" si="1"/>
        <v>-0.355584289639566</v>
      </c>
      <c r="E15" s="23">
        <f t="shared" si="2"/>
        <v>675</v>
      </c>
      <c r="F15" s="24">
        <f t="shared" si="3"/>
        <v>12.295081967213122</v>
      </c>
      <c r="P15" s="5">
        <v>6187</v>
      </c>
      <c r="Q15" s="5">
        <v>5490</v>
      </c>
    </row>
    <row r="16" spans="1:17" s="11" customFormat="1" ht="15.75">
      <c r="A16" s="19" t="s">
        <v>8</v>
      </c>
      <c r="B16" s="20">
        <v>3364</v>
      </c>
      <c r="C16" s="20">
        <f t="shared" si="0"/>
        <v>63</v>
      </c>
      <c r="D16" s="21">
        <f t="shared" si="1"/>
        <v>1.908512571947881</v>
      </c>
      <c r="E16" s="20">
        <f t="shared" si="2"/>
        <v>260</v>
      </c>
      <c r="F16" s="21">
        <f t="shared" si="3"/>
        <v>8.3762886597938</v>
      </c>
      <c r="G16" s="6"/>
      <c r="H16" s="6"/>
      <c r="I16" s="6"/>
      <c r="J16" s="6"/>
      <c r="K16" s="6"/>
      <c r="L16" s="6"/>
      <c r="M16" s="6"/>
      <c r="N16" s="6"/>
      <c r="O16" s="6"/>
      <c r="P16" s="12">
        <v>3301</v>
      </c>
      <c r="Q16" s="12">
        <v>3104</v>
      </c>
    </row>
    <row r="17" spans="1:17" ht="15.75">
      <c r="A17" s="22" t="s">
        <v>9</v>
      </c>
      <c r="B17" s="23">
        <v>4295</v>
      </c>
      <c r="C17" s="23">
        <f t="shared" si="0"/>
        <v>12</v>
      </c>
      <c r="D17" s="24">
        <f t="shared" si="1"/>
        <v>0.28017744571562275</v>
      </c>
      <c r="E17" s="23">
        <f t="shared" si="2"/>
        <v>458</v>
      </c>
      <c r="F17" s="24">
        <f t="shared" si="3"/>
        <v>11.936408652593173</v>
      </c>
      <c r="P17" s="5">
        <v>4283</v>
      </c>
      <c r="Q17" s="5">
        <v>3837</v>
      </c>
    </row>
    <row r="18" spans="1:17" s="11" customFormat="1" ht="15.75">
      <c r="A18" s="19" t="s">
        <v>10</v>
      </c>
      <c r="B18" s="20">
        <v>4723</v>
      </c>
      <c r="C18" s="20">
        <f t="shared" si="0"/>
        <v>140</v>
      </c>
      <c r="D18" s="21">
        <f t="shared" si="1"/>
        <v>3.0547676194632345</v>
      </c>
      <c r="E18" s="20">
        <f t="shared" si="2"/>
        <v>465</v>
      </c>
      <c r="F18" s="21">
        <f t="shared" si="3"/>
        <v>10.920620009394085</v>
      </c>
      <c r="G18" s="6"/>
      <c r="H18" s="6"/>
      <c r="I18" s="6"/>
      <c r="J18" s="6"/>
      <c r="K18" s="6"/>
      <c r="L18" s="6"/>
      <c r="M18" s="6"/>
      <c r="N18" s="6"/>
      <c r="O18" s="6"/>
      <c r="P18" s="12">
        <v>4583</v>
      </c>
      <c r="Q18" s="12">
        <v>4258</v>
      </c>
    </row>
    <row r="19" spans="1:17" ht="15.75">
      <c r="A19" s="22" t="s">
        <v>11</v>
      </c>
      <c r="B19" s="23">
        <v>4225</v>
      </c>
      <c r="C19" s="23">
        <f t="shared" si="0"/>
        <v>87</v>
      </c>
      <c r="D19" s="24">
        <f t="shared" si="1"/>
        <v>2.102464958917352</v>
      </c>
      <c r="E19" s="23">
        <f t="shared" si="2"/>
        <v>541</v>
      </c>
      <c r="F19" s="24">
        <f t="shared" si="3"/>
        <v>14.685124864277952</v>
      </c>
      <c r="P19" s="5">
        <v>4138</v>
      </c>
      <c r="Q19" s="5">
        <v>3684</v>
      </c>
    </row>
    <row r="20" spans="1:17" s="11" customFormat="1" ht="15.75">
      <c r="A20" s="19" t="s">
        <v>12</v>
      </c>
      <c r="B20" s="20">
        <v>2765</v>
      </c>
      <c r="C20" s="20">
        <f t="shared" si="0"/>
        <v>101</v>
      </c>
      <c r="D20" s="21">
        <f t="shared" si="1"/>
        <v>3.7912912912913015</v>
      </c>
      <c r="E20" s="20">
        <f t="shared" si="2"/>
        <v>302</v>
      </c>
      <c r="F20" s="21">
        <f t="shared" si="3"/>
        <v>12.261469752334548</v>
      </c>
      <c r="G20" s="6"/>
      <c r="H20" s="6"/>
      <c r="I20" s="6"/>
      <c r="J20" s="6"/>
      <c r="K20" s="6"/>
      <c r="L20" s="6"/>
      <c r="M20" s="6"/>
      <c r="N20" s="6"/>
      <c r="O20" s="6"/>
      <c r="P20" s="12">
        <v>2664</v>
      </c>
      <c r="Q20" s="12">
        <v>2463</v>
      </c>
    </row>
    <row r="21" spans="1:17" ht="15.75">
      <c r="A21" s="22" t="s">
        <v>13</v>
      </c>
      <c r="B21" s="23">
        <v>1425</v>
      </c>
      <c r="C21" s="23">
        <f t="shared" si="0"/>
        <v>3</v>
      </c>
      <c r="D21" s="24">
        <f t="shared" si="1"/>
        <v>0.2109704641350305</v>
      </c>
      <c r="E21" s="23">
        <f t="shared" si="2"/>
        <v>99</v>
      </c>
      <c r="F21" s="24">
        <f t="shared" si="3"/>
        <v>7.466063348416284</v>
      </c>
      <c r="P21" s="5">
        <v>1422</v>
      </c>
      <c r="Q21" s="5">
        <v>1326</v>
      </c>
    </row>
    <row r="22" spans="1:17" s="11" customFormat="1" ht="15.75">
      <c r="A22" s="19" t="s">
        <v>14</v>
      </c>
      <c r="B22" s="20">
        <v>1325</v>
      </c>
      <c r="C22" s="20">
        <f t="shared" si="0"/>
        <v>16</v>
      </c>
      <c r="D22" s="21">
        <f t="shared" si="1"/>
        <v>1.2223071046600467</v>
      </c>
      <c r="E22" s="20">
        <f t="shared" si="2"/>
        <v>136</v>
      </c>
      <c r="F22" s="21">
        <f t="shared" si="3"/>
        <v>11.438183347350716</v>
      </c>
      <c r="G22" s="6"/>
      <c r="H22" s="6"/>
      <c r="I22" s="6"/>
      <c r="J22" s="6"/>
      <c r="K22" s="6"/>
      <c r="L22" s="6"/>
      <c r="M22" s="6"/>
      <c r="N22" s="6"/>
      <c r="O22" s="6"/>
      <c r="P22" s="12">
        <v>1309</v>
      </c>
      <c r="Q22" s="12">
        <v>1189</v>
      </c>
    </row>
    <row r="23" spans="1:17" ht="15.75">
      <c r="A23" s="22" t="s">
        <v>15</v>
      </c>
      <c r="B23" s="23">
        <v>1212</v>
      </c>
      <c r="C23" s="23">
        <f t="shared" si="0"/>
        <v>-58</v>
      </c>
      <c r="D23" s="24">
        <f t="shared" si="1"/>
        <v>-4.566929133858267</v>
      </c>
      <c r="E23" s="23">
        <f t="shared" si="2"/>
        <v>16</v>
      </c>
      <c r="F23" s="24">
        <f t="shared" si="3"/>
        <v>1.337792642140471</v>
      </c>
      <c r="P23" s="5">
        <v>1270</v>
      </c>
      <c r="Q23" s="5">
        <v>1196</v>
      </c>
    </row>
    <row r="24" spans="1:17" s="11" customFormat="1" ht="15.75">
      <c r="A24" s="19" t="s">
        <v>16</v>
      </c>
      <c r="B24" s="20">
        <v>1847</v>
      </c>
      <c r="C24" s="20">
        <f t="shared" si="0"/>
        <v>23</v>
      </c>
      <c r="D24" s="21">
        <f t="shared" si="1"/>
        <v>1.2609649122806985</v>
      </c>
      <c r="E24" s="20">
        <f t="shared" si="2"/>
        <v>234</v>
      </c>
      <c r="F24" s="21">
        <f t="shared" si="3"/>
        <v>14.507129572225665</v>
      </c>
      <c r="G24" s="6"/>
      <c r="H24" s="6"/>
      <c r="I24" s="6"/>
      <c r="J24" s="6"/>
      <c r="K24" s="6"/>
      <c r="L24" s="6"/>
      <c r="M24" s="6"/>
      <c r="N24" s="6"/>
      <c r="O24" s="6"/>
      <c r="P24" s="12">
        <v>1824</v>
      </c>
      <c r="Q24" s="12">
        <v>1613</v>
      </c>
    </row>
    <row r="25" spans="1:17" s="6" customFormat="1" ht="31.5">
      <c r="A25" s="25" t="s">
        <v>17</v>
      </c>
      <c r="B25" s="26">
        <f>SUM(B10:B24)</f>
        <v>60525</v>
      </c>
      <c r="C25" s="26">
        <f t="shared" si="0"/>
        <v>649</v>
      </c>
      <c r="D25" s="27">
        <f t="shared" si="1"/>
        <v>1.083906740597243</v>
      </c>
      <c r="E25" s="26">
        <f t="shared" si="2"/>
        <v>4336</v>
      </c>
      <c r="F25" s="27">
        <f t="shared" si="3"/>
        <v>7.716812899321937</v>
      </c>
      <c r="P25" s="15">
        <f>SUM(P10:P24)</f>
        <v>59876</v>
      </c>
      <c r="Q25" s="15">
        <f>SUM(Q10:Q24)</f>
        <v>56189</v>
      </c>
    </row>
    <row r="26" spans="1:15" s="11" customFormat="1" ht="29.25" customHeight="1">
      <c r="A26" s="91" t="s">
        <v>24</v>
      </c>
      <c r="B26" s="91"/>
      <c r="C26" s="91"/>
      <c r="D26" s="91"/>
      <c r="E26" s="91"/>
      <c r="F26" s="91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v>4523</v>
      </c>
      <c r="C27" s="23">
        <f>B27-P27</f>
        <v>-11</v>
      </c>
      <c r="D27" s="24">
        <f>B27/P27*100-100</f>
        <v>-0.24261138067930688</v>
      </c>
      <c r="E27" s="23">
        <f>B27-Q27</f>
        <v>80</v>
      </c>
      <c r="F27" s="24">
        <f>B27/Q27*100-100</f>
        <v>1.8005851901868226</v>
      </c>
      <c r="P27" s="7">
        <v>4534</v>
      </c>
      <c r="Q27" s="7">
        <v>4443</v>
      </c>
    </row>
    <row r="28" spans="1:17" s="11" customFormat="1" ht="15.75">
      <c r="A28" s="19" t="s">
        <v>19</v>
      </c>
      <c r="B28" s="20">
        <v>3185</v>
      </c>
      <c r="C28" s="20">
        <f aca="true" t="shared" si="4" ref="C28:C33">B28-P28</f>
        <v>69</v>
      </c>
      <c r="D28" s="21">
        <f aca="true" t="shared" si="5" ref="D28:D33">B28/P28*100-100</f>
        <v>2.214377406931959</v>
      </c>
      <c r="E28" s="20">
        <f aca="true" t="shared" si="6" ref="E28:E33">B28-Q28</f>
        <v>-206</v>
      </c>
      <c r="F28" s="21">
        <f aca="true" t="shared" si="7" ref="F28:F33">B28/Q28*100-100</f>
        <v>-6.074904158065465</v>
      </c>
      <c r="G28" s="6"/>
      <c r="H28" s="6"/>
      <c r="I28" s="6"/>
      <c r="J28" s="6"/>
      <c r="K28" s="6"/>
      <c r="L28" s="6"/>
      <c r="M28" s="6"/>
      <c r="N28" s="6"/>
      <c r="O28" s="6"/>
      <c r="P28" s="13">
        <v>3116</v>
      </c>
      <c r="Q28" s="13">
        <v>3391</v>
      </c>
    </row>
    <row r="29" spans="1:17" ht="15.75">
      <c r="A29" s="22" t="s">
        <v>20</v>
      </c>
      <c r="B29" s="23">
        <v>2032</v>
      </c>
      <c r="C29" s="23">
        <f t="shared" si="4"/>
        <v>-5</v>
      </c>
      <c r="D29" s="24">
        <f t="shared" si="5"/>
        <v>-0.2454590083456054</v>
      </c>
      <c r="E29" s="23">
        <f t="shared" si="6"/>
        <v>194</v>
      </c>
      <c r="F29" s="24">
        <f t="shared" si="7"/>
        <v>10.554951033732323</v>
      </c>
      <c r="P29" s="7">
        <v>2037</v>
      </c>
      <c r="Q29" s="7">
        <v>1838</v>
      </c>
    </row>
    <row r="30" spans="1:17" s="11" customFormat="1" ht="15.75">
      <c r="A30" s="19" t="s">
        <v>21</v>
      </c>
      <c r="B30" s="20">
        <v>3548</v>
      </c>
      <c r="C30" s="20">
        <f t="shared" si="4"/>
        <v>-192</v>
      </c>
      <c r="D30" s="21">
        <f t="shared" si="5"/>
        <v>-5.133689839572199</v>
      </c>
      <c r="E30" s="20">
        <f t="shared" si="6"/>
        <v>119</v>
      </c>
      <c r="F30" s="21">
        <f t="shared" si="7"/>
        <v>3.4703995333916566</v>
      </c>
      <c r="G30" s="6"/>
      <c r="H30" s="6"/>
      <c r="I30" s="6"/>
      <c r="J30" s="6"/>
      <c r="K30" s="6"/>
      <c r="L30" s="6"/>
      <c r="M30" s="6"/>
      <c r="N30" s="6"/>
      <c r="O30" s="6"/>
      <c r="P30" s="13">
        <v>3740</v>
      </c>
      <c r="Q30" s="13">
        <v>3429</v>
      </c>
    </row>
    <row r="31" spans="1:17" ht="15.75">
      <c r="A31" s="22" t="s">
        <v>22</v>
      </c>
      <c r="B31" s="23">
        <v>1979</v>
      </c>
      <c r="C31" s="23">
        <f t="shared" si="4"/>
        <v>-29</v>
      </c>
      <c r="D31" s="24">
        <f t="shared" si="5"/>
        <v>-1.4442231075697265</v>
      </c>
      <c r="E31" s="23">
        <f t="shared" si="6"/>
        <v>75</v>
      </c>
      <c r="F31" s="24">
        <f t="shared" si="7"/>
        <v>3.9390756302521055</v>
      </c>
      <c r="P31" s="7">
        <v>2008</v>
      </c>
      <c r="Q31" s="7">
        <v>1904</v>
      </c>
    </row>
    <row r="32" spans="1:17" s="11" customFormat="1" ht="15.75">
      <c r="A32" s="19" t="s">
        <v>23</v>
      </c>
      <c r="B32" s="20">
        <v>1263</v>
      </c>
      <c r="C32" s="20">
        <f t="shared" si="4"/>
        <v>-37</v>
      </c>
      <c r="D32" s="21">
        <f t="shared" si="5"/>
        <v>-2.8461538461538396</v>
      </c>
      <c r="E32" s="20">
        <f t="shared" si="6"/>
        <v>153</v>
      </c>
      <c r="F32" s="21">
        <f t="shared" si="7"/>
        <v>13.783783783783775</v>
      </c>
      <c r="G32" s="6"/>
      <c r="H32" s="6"/>
      <c r="I32" s="6"/>
      <c r="J32" s="6"/>
      <c r="K32" s="6"/>
      <c r="L32" s="6"/>
      <c r="M32" s="6"/>
      <c r="N32" s="6"/>
      <c r="O32" s="6"/>
      <c r="P32" s="13">
        <v>1300</v>
      </c>
      <c r="Q32" s="13">
        <v>1110</v>
      </c>
    </row>
    <row r="33" spans="1:17" s="6" customFormat="1" ht="15.75">
      <c r="A33" s="25" t="s">
        <v>24</v>
      </c>
      <c r="B33" s="26">
        <f>SUM(B27:B32)</f>
        <v>16530</v>
      </c>
      <c r="C33" s="26">
        <f t="shared" si="4"/>
        <v>-205</v>
      </c>
      <c r="D33" s="27">
        <f t="shared" si="5"/>
        <v>-1.2249775918733263</v>
      </c>
      <c r="E33" s="26">
        <f t="shared" si="6"/>
        <v>415</v>
      </c>
      <c r="F33" s="27">
        <f t="shared" si="7"/>
        <v>2.575240459199506</v>
      </c>
      <c r="P33" s="14">
        <f>SUM(P27:P32)</f>
        <v>16735</v>
      </c>
      <c r="Q33" s="14">
        <f>SUM(Q27:Q32)</f>
        <v>16115</v>
      </c>
    </row>
    <row r="34" spans="1:15" s="11" customFormat="1" ht="27.75" customHeight="1">
      <c r="A34" s="91" t="s">
        <v>31</v>
      </c>
      <c r="B34" s="91"/>
      <c r="C34" s="91"/>
      <c r="D34" s="91"/>
      <c r="E34" s="91"/>
      <c r="F34" s="91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v>5846</v>
      </c>
      <c r="C35" s="23">
        <f>B35-P35</f>
        <v>-61</v>
      </c>
      <c r="D35" s="24">
        <f>B35/P35*100-100</f>
        <v>-1.0326730997122127</v>
      </c>
      <c r="E35" s="23">
        <f>B35-Q35</f>
        <v>798</v>
      </c>
      <c r="F35" s="24">
        <f>B35/Q35*100-100</f>
        <v>15.808240887480181</v>
      </c>
      <c r="P35" s="7">
        <v>5907</v>
      </c>
      <c r="Q35" s="7">
        <v>5048</v>
      </c>
    </row>
    <row r="36" spans="1:17" s="11" customFormat="1" ht="15.75">
      <c r="A36" s="19" t="s">
        <v>26</v>
      </c>
      <c r="B36" s="20">
        <v>2643</v>
      </c>
      <c r="C36" s="20">
        <f aca="true" t="shared" si="8" ref="C36:C41">B36-P36</f>
        <v>-38</v>
      </c>
      <c r="D36" s="21">
        <f aca="true" t="shared" si="9" ref="D36:D41">B36/P36*100-100</f>
        <v>-1.4173815740395384</v>
      </c>
      <c r="E36" s="20">
        <f aca="true" t="shared" si="10" ref="E36:E41">B36-Q36</f>
        <v>406</v>
      </c>
      <c r="F36" s="21">
        <f aca="true" t="shared" si="11" ref="F36:F41">B36/Q36*100-100</f>
        <v>18.149307107733563</v>
      </c>
      <c r="G36" s="6"/>
      <c r="H36" s="6"/>
      <c r="I36" s="6"/>
      <c r="J36" s="6"/>
      <c r="K36" s="6"/>
      <c r="L36" s="6"/>
      <c r="M36" s="6"/>
      <c r="N36" s="6"/>
      <c r="O36" s="6"/>
      <c r="P36" s="13">
        <v>2681</v>
      </c>
      <c r="Q36" s="13">
        <v>2237</v>
      </c>
    </row>
    <row r="37" spans="1:17" ht="15.75">
      <c r="A37" s="22" t="s">
        <v>27</v>
      </c>
      <c r="B37" s="23">
        <v>2011</v>
      </c>
      <c r="C37" s="23">
        <f t="shared" si="8"/>
        <v>-39</v>
      </c>
      <c r="D37" s="24">
        <f t="shared" si="9"/>
        <v>-1.9024390243902474</v>
      </c>
      <c r="E37" s="23">
        <f t="shared" si="10"/>
        <v>132</v>
      </c>
      <c r="F37" s="24">
        <f t="shared" si="11"/>
        <v>7.025013304949439</v>
      </c>
      <c r="P37" s="7">
        <v>2050</v>
      </c>
      <c r="Q37" s="7">
        <v>1879</v>
      </c>
    </row>
    <row r="38" spans="1:17" s="11" customFormat="1" ht="15.75">
      <c r="A38" s="19" t="s">
        <v>28</v>
      </c>
      <c r="B38" s="20">
        <v>2458</v>
      </c>
      <c r="C38" s="20">
        <f t="shared" si="8"/>
        <v>-2</v>
      </c>
      <c r="D38" s="21">
        <f t="shared" si="9"/>
        <v>-0.08130081300812719</v>
      </c>
      <c r="E38" s="20">
        <f t="shared" si="10"/>
        <v>201</v>
      </c>
      <c r="F38" s="21">
        <f t="shared" si="11"/>
        <v>8.905626938413818</v>
      </c>
      <c r="G38" s="6"/>
      <c r="H38" s="6"/>
      <c r="I38" s="6"/>
      <c r="J38" s="6"/>
      <c r="K38" s="6"/>
      <c r="L38" s="6"/>
      <c r="M38" s="6"/>
      <c r="N38" s="6"/>
      <c r="O38" s="6"/>
      <c r="P38" s="13">
        <v>2460</v>
      </c>
      <c r="Q38" s="13">
        <v>2257</v>
      </c>
    </row>
    <row r="39" spans="1:17" ht="15.75">
      <c r="A39" s="22" t="s">
        <v>29</v>
      </c>
      <c r="B39" s="23">
        <v>2272</v>
      </c>
      <c r="C39" s="23">
        <f t="shared" si="8"/>
        <v>-43</v>
      </c>
      <c r="D39" s="24">
        <f t="shared" si="9"/>
        <v>-1.8574514038876941</v>
      </c>
      <c r="E39" s="23">
        <f t="shared" si="10"/>
        <v>167</v>
      </c>
      <c r="F39" s="24">
        <f t="shared" si="11"/>
        <v>7.933491686460798</v>
      </c>
      <c r="P39" s="7">
        <v>2315</v>
      </c>
      <c r="Q39" s="7">
        <v>2105</v>
      </c>
    </row>
    <row r="40" spans="1:17" s="11" customFormat="1" ht="15.75">
      <c r="A40" s="19" t="s">
        <v>30</v>
      </c>
      <c r="B40" s="20">
        <v>1333</v>
      </c>
      <c r="C40" s="20">
        <f t="shared" si="8"/>
        <v>-24</v>
      </c>
      <c r="D40" s="21">
        <f t="shared" si="9"/>
        <v>-1.7686072218128288</v>
      </c>
      <c r="E40" s="20">
        <f t="shared" si="10"/>
        <v>36</v>
      </c>
      <c r="F40" s="21">
        <f t="shared" si="11"/>
        <v>2.7756360832690774</v>
      </c>
      <c r="G40" s="6"/>
      <c r="H40" s="6"/>
      <c r="I40" s="6"/>
      <c r="J40" s="6"/>
      <c r="K40" s="6"/>
      <c r="L40" s="6"/>
      <c r="M40" s="6"/>
      <c r="N40" s="6"/>
      <c r="O40" s="6"/>
      <c r="P40" s="13">
        <v>1357</v>
      </c>
      <c r="Q40" s="13">
        <v>1297</v>
      </c>
    </row>
    <row r="41" spans="1:17" s="6" customFormat="1" ht="15.75">
      <c r="A41" s="25" t="s">
        <v>31</v>
      </c>
      <c r="B41" s="26">
        <f>SUM(B35:B40)</f>
        <v>16563</v>
      </c>
      <c r="C41" s="26">
        <f t="shared" si="8"/>
        <v>-207</v>
      </c>
      <c r="D41" s="27">
        <f t="shared" si="9"/>
        <v>-1.2343470483005348</v>
      </c>
      <c r="E41" s="26">
        <f t="shared" si="10"/>
        <v>1740</v>
      </c>
      <c r="F41" s="27">
        <f t="shared" si="11"/>
        <v>11.738514470754907</v>
      </c>
      <c r="P41" s="14">
        <f>SUM(P35:P40)</f>
        <v>16770</v>
      </c>
      <c r="Q41" s="14">
        <f>SUM(Q35:Q40)</f>
        <v>14823</v>
      </c>
    </row>
    <row r="42" spans="1:17" s="16" customFormat="1" ht="28.5">
      <c r="A42" s="18" t="s">
        <v>32</v>
      </c>
      <c r="B42" s="28">
        <f>B41+B33+B25</f>
        <v>93618</v>
      </c>
      <c r="C42" s="28">
        <f>B42-P42</f>
        <v>237</v>
      </c>
      <c r="D42" s="29">
        <f>B42/P42*100-100</f>
        <v>0.2537989526777409</v>
      </c>
      <c r="E42" s="28">
        <f>B42-Q42</f>
        <v>6491</v>
      </c>
      <c r="F42" s="29">
        <f>B42/Q42*100-100</f>
        <v>7.450044188368693</v>
      </c>
      <c r="G42" s="60"/>
      <c r="H42" s="60"/>
      <c r="I42" s="60"/>
      <c r="J42" s="60"/>
      <c r="K42" s="60"/>
      <c r="L42" s="60"/>
      <c r="M42" s="60"/>
      <c r="N42" s="60"/>
      <c r="O42" s="60"/>
      <c r="P42" s="17">
        <f>P41+P33+P25</f>
        <v>93381</v>
      </c>
      <c r="Q42" s="17">
        <f>Q41+Q33+Q25</f>
        <v>87127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pane xSplit="6" topLeftCell="N1" activePane="topRight" state="frozen"/>
      <selection pane="topLeft" activeCell="S42" sqref="S42"/>
      <selection pane="topRight" activeCell="N38" sqref="N38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4" width="12.83203125" style="2" customWidth="1"/>
    <col min="5" max="6" width="13.66015625" style="2" customWidth="1"/>
    <col min="7" max="10" width="9.33203125" style="6" customWidth="1"/>
    <col min="11" max="15" width="11.16015625" style="6" customWidth="1"/>
    <col min="16" max="16384" width="9.33203125" style="2" customWidth="1"/>
  </cols>
  <sheetData>
    <row r="1" spans="1:6" ht="15.75">
      <c r="A1" s="98" t="s">
        <v>43</v>
      </c>
      <c r="B1" s="98"/>
      <c r="C1" s="98"/>
      <c r="D1" s="98"/>
      <c r="E1" s="98"/>
      <c r="F1" s="98"/>
    </row>
    <row r="2" spans="1:6" ht="15.75">
      <c r="A2" s="98" t="s">
        <v>33</v>
      </c>
      <c r="B2" s="98"/>
      <c r="C2" s="98"/>
      <c r="D2" s="98"/>
      <c r="E2" s="98"/>
      <c r="F2" s="98"/>
    </row>
    <row r="3" spans="1:6" ht="15.75">
      <c r="A3" s="99" t="s">
        <v>98</v>
      </c>
      <c r="B3" s="99"/>
      <c r="C3" s="99"/>
      <c r="D3" s="99"/>
      <c r="E3" s="99"/>
      <c r="F3" s="99"/>
    </row>
    <row r="4" spans="2:6" ht="15.75">
      <c r="B4" s="3"/>
      <c r="C4" s="4"/>
      <c r="D4" s="9"/>
      <c r="E4" s="9"/>
      <c r="F4" s="9"/>
    </row>
    <row r="5" spans="1:6" ht="14.25">
      <c r="A5" s="97" t="s">
        <v>35</v>
      </c>
      <c r="B5" s="92" t="s">
        <v>40</v>
      </c>
      <c r="C5" s="93"/>
      <c r="D5" s="93"/>
      <c r="E5" s="93"/>
      <c r="F5" s="94"/>
    </row>
    <row r="6" spans="1:6" ht="14.25">
      <c r="A6" s="97"/>
      <c r="B6" s="95" t="s">
        <v>1</v>
      </c>
      <c r="C6" s="100" t="s">
        <v>34</v>
      </c>
      <c r="D6" s="101"/>
      <c r="E6" s="101"/>
      <c r="F6" s="102"/>
    </row>
    <row r="7" spans="1:6" ht="42.75" customHeight="1">
      <c r="A7" s="97"/>
      <c r="B7" s="96"/>
      <c r="C7" s="97" t="s">
        <v>39</v>
      </c>
      <c r="D7" s="97"/>
      <c r="E7" s="97" t="s">
        <v>38</v>
      </c>
      <c r="F7" s="97"/>
    </row>
    <row r="8" spans="1:6" ht="14.25">
      <c r="A8" s="97"/>
      <c r="B8" s="8" t="s">
        <v>36</v>
      </c>
      <c r="C8" s="8" t="s">
        <v>36</v>
      </c>
      <c r="D8" s="8" t="s">
        <v>37</v>
      </c>
      <c r="E8" s="8" t="s">
        <v>36</v>
      </c>
      <c r="F8" s="8" t="s">
        <v>37</v>
      </c>
    </row>
    <row r="9" spans="1:17" ht="31.5" customHeight="1">
      <c r="A9" s="90" t="s">
        <v>17</v>
      </c>
      <c r="B9" s="90"/>
      <c r="C9" s="90"/>
      <c r="D9" s="90"/>
      <c r="E9" s="90"/>
      <c r="F9" s="90"/>
      <c r="P9" s="2" t="s">
        <v>97</v>
      </c>
      <c r="Q9" s="2" t="s">
        <v>42</v>
      </c>
    </row>
    <row r="10" spans="1:17" s="11" customFormat="1" ht="15.75">
      <c r="A10" s="19" t="s">
        <v>2</v>
      </c>
      <c r="B10" s="20">
        <v>1240</v>
      </c>
      <c r="C10" s="20">
        <f aca="true" t="shared" si="0" ref="C10:C25">B10-P10</f>
        <v>-1</v>
      </c>
      <c r="D10" s="21">
        <f aca="true" t="shared" si="1" ref="D10:D25">B10/P10*100-100</f>
        <v>-0.08058017727638855</v>
      </c>
      <c r="E10" s="20">
        <f aca="true" t="shared" si="2" ref="E10:E25">B10-Q10</f>
        <v>30</v>
      </c>
      <c r="F10" s="21">
        <f aca="true" t="shared" si="3" ref="F10:F25">B10/Q10*100-100</f>
        <v>2.4793388429751957</v>
      </c>
      <c r="G10" s="6"/>
      <c r="H10" s="6"/>
      <c r="I10" s="6"/>
      <c r="J10" s="6"/>
      <c r="K10" s="6"/>
      <c r="L10" s="6"/>
      <c r="M10" s="6"/>
      <c r="N10" s="6"/>
      <c r="O10" s="6"/>
      <c r="P10" s="10">
        <v>1241</v>
      </c>
      <c r="Q10" s="10">
        <v>1210</v>
      </c>
    </row>
    <row r="11" spans="1:17" ht="15.75">
      <c r="A11" s="22" t="s">
        <v>3</v>
      </c>
      <c r="B11" s="23">
        <v>445</v>
      </c>
      <c r="C11" s="23">
        <f t="shared" si="0"/>
        <v>-1</v>
      </c>
      <c r="D11" s="24">
        <f t="shared" si="1"/>
        <v>-0.22421524663677417</v>
      </c>
      <c r="E11" s="23">
        <f t="shared" si="2"/>
        <v>44</v>
      </c>
      <c r="F11" s="24">
        <f t="shared" si="3"/>
        <v>10.97256857855362</v>
      </c>
      <c r="P11" s="5">
        <v>446</v>
      </c>
      <c r="Q11" s="5">
        <v>401</v>
      </c>
    </row>
    <row r="12" spans="1:17" s="11" customFormat="1" ht="15.75">
      <c r="A12" s="19" t="s">
        <v>4</v>
      </c>
      <c r="B12" s="20">
        <v>789</v>
      </c>
      <c r="C12" s="20">
        <f t="shared" si="0"/>
        <v>-8</v>
      </c>
      <c r="D12" s="21">
        <f t="shared" si="1"/>
        <v>-1.0037641154328725</v>
      </c>
      <c r="E12" s="20">
        <f t="shared" si="2"/>
        <v>121</v>
      </c>
      <c r="F12" s="21">
        <f t="shared" si="3"/>
        <v>18.11377245508983</v>
      </c>
      <c r="G12" s="6"/>
      <c r="H12" s="6"/>
      <c r="I12" s="6"/>
      <c r="J12" s="6"/>
      <c r="K12" s="6"/>
      <c r="L12" s="6"/>
      <c r="M12" s="6"/>
      <c r="N12" s="6"/>
      <c r="O12" s="6"/>
      <c r="P12" s="12">
        <v>797</v>
      </c>
      <c r="Q12" s="12">
        <v>668</v>
      </c>
    </row>
    <row r="13" spans="1:17" ht="15.75">
      <c r="A13" s="22" t="s">
        <v>5</v>
      </c>
      <c r="B13" s="23">
        <v>188</v>
      </c>
      <c r="C13" s="23">
        <f t="shared" si="0"/>
        <v>-6</v>
      </c>
      <c r="D13" s="24">
        <f t="shared" si="1"/>
        <v>-3.0927835051546424</v>
      </c>
      <c r="E13" s="23">
        <f t="shared" si="2"/>
        <v>-22</v>
      </c>
      <c r="F13" s="24">
        <f t="shared" si="3"/>
        <v>-10.476190476190467</v>
      </c>
      <c r="P13" s="5">
        <v>194</v>
      </c>
      <c r="Q13" s="5">
        <v>210</v>
      </c>
    </row>
    <row r="14" spans="1:17" s="11" customFormat="1" ht="15.75">
      <c r="A14" s="19" t="s">
        <v>6</v>
      </c>
      <c r="B14" s="20">
        <v>285</v>
      </c>
      <c r="C14" s="20">
        <f t="shared" si="0"/>
        <v>-7</v>
      </c>
      <c r="D14" s="21">
        <f t="shared" si="1"/>
        <v>-2.3972602739726057</v>
      </c>
      <c r="E14" s="20">
        <f t="shared" si="2"/>
        <v>5</v>
      </c>
      <c r="F14" s="21">
        <f t="shared" si="3"/>
        <v>1.7857142857142776</v>
      </c>
      <c r="G14" s="6"/>
      <c r="H14" s="6"/>
      <c r="I14" s="6"/>
      <c r="J14" s="6"/>
      <c r="K14" s="6"/>
      <c r="L14" s="6"/>
      <c r="M14" s="6"/>
      <c r="N14" s="6"/>
      <c r="O14" s="6"/>
      <c r="P14" s="12">
        <v>292</v>
      </c>
      <c r="Q14" s="12">
        <v>280</v>
      </c>
    </row>
    <row r="15" spans="1:17" ht="15.75">
      <c r="A15" s="22" t="s">
        <v>7</v>
      </c>
      <c r="B15" s="23">
        <v>627</v>
      </c>
      <c r="C15" s="23">
        <f t="shared" si="0"/>
        <v>15</v>
      </c>
      <c r="D15" s="24">
        <f t="shared" si="1"/>
        <v>2.4509803921568505</v>
      </c>
      <c r="E15" s="23">
        <f t="shared" si="2"/>
        <v>62</v>
      </c>
      <c r="F15" s="24">
        <f t="shared" si="3"/>
        <v>10.973451327433636</v>
      </c>
      <c r="P15" s="5">
        <v>612</v>
      </c>
      <c r="Q15" s="5">
        <v>565</v>
      </c>
    </row>
    <row r="16" spans="1:17" s="11" customFormat="1" ht="15.75">
      <c r="A16" s="19" t="s">
        <v>8</v>
      </c>
      <c r="B16" s="20">
        <v>387</v>
      </c>
      <c r="C16" s="20">
        <f t="shared" si="0"/>
        <v>7</v>
      </c>
      <c r="D16" s="21">
        <f t="shared" si="1"/>
        <v>1.8421052631578902</v>
      </c>
      <c r="E16" s="20">
        <f t="shared" si="2"/>
        <v>93</v>
      </c>
      <c r="F16" s="21">
        <f t="shared" si="3"/>
        <v>31.632653061224488</v>
      </c>
      <c r="G16" s="6"/>
      <c r="H16" s="6"/>
      <c r="I16" s="6"/>
      <c r="J16" s="6"/>
      <c r="K16" s="6"/>
      <c r="L16" s="6"/>
      <c r="M16" s="6"/>
      <c r="N16" s="6"/>
      <c r="O16" s="6"/>
      <c r="P16" s="12">
        <v>380</v>
      </c>
      <c r="Q16" s="12">
        <v>294</v>
      </c>
    </row>
    <row r="17" spans="1:17" ht="15.75">
      <c r="A17" s="22" t="s">
        <v>9</v>
      </c>
      <c r="B17" s="23">
        <v>488</v>
      </c>
      <c r="C17" s="23">
        <f t="shared" si="0"/>
        <v>2</v>
      </c>
      <c r="D17" s="24">
        <f t="shared" si="1"/>
        <v>0.4115226337448661</v>
      </c>
      <c r="E17" s="23">
        <f t="shared" si="2"/>
        <v>96</v>
      </c>
      <c r="F17" s="24">
        <f t="shared" si="3"/>
        <v>24.48979591836735</v>
      </c>
      <c r="P17" s="5">
        <v>486</v>
      </c>
      <c r="Q17" s="5">
        <v>392</v>
      </c>
    </row>
    <row r="18" spans="1:17" s="11" customFormat="1" ht="15.75">
      <c r="A18" s="19" t="s">
        <v>10</v>
      </c>
      <c r="B18" s="20">
        <v>639</v>
      </c>
      <c r="C18" s="20">
        <f t="shared" si="0"/>
        <v>28</v>
      </c>
      <c r="D18" s="21">
        <f t="shared" si="1"/>
        <v>4.582651391162031</v>
      </c>
      <c r="E18" s="20">
        <f t="shared" si="2"/>
        <v>87</v>
      </c>
      <c r="F18" s="21">
        <f t="shared" si="3"/>
        <v>15.760869565217376</v>
      </c>
      <c r="G18" s="6"/>
      <c r="H18" s="6"/>
      <c r="I18" s="6"/>
      <c r="J18" s="6"/>
      <c r="K18" s="6"/>
      <c r="L18" s="6"/>
      <c r="M18" s="6"/>
      <c r="N18" s="6"/>
      <c r="O18" s="6"/>
      <c r="P18" s="12">
        <v>611</v>
      </c>
      <c r="Q18" s="12">
        <v>552</v>
      </c>
    </row>
    <row r="19" spans="1:17" ht="15.75">
      <c r="A19" s="22" t="s">
        <v>11</v>
      </c>
      <c r="B19" s="23">
        <v>610</v>
      </c>
      <c r="C19" s="23">
        <f t="shared" si="0"/>
        <v>-1</v>
      </c>
      <c r="D19" s="24">
        <f t="shared" si="1"/>
        <v>-0.1636661211129251</v>
      </c>
      <c r="E19" s="23">
        <f t="shared" si="2"/>
        <v>106</v>
      </c>
      <c r="F19" s="24">
        <f t="shared" si="3"/>
        <v>21.031746031746025</v>
      </c>
      <c r="P19" s="5">
        <v>611</v>
      </c>
      <c r="Q19" s="5">
        <v>504</v>
      </c>
    </row>
    <row r="20" spans="1:17" s="11" customFormat="1" ht="15.75">
      <c r="A20" s="19" t="s">
        <v>12</v>
      </c>
      <c r="B20" s="20">
        <v>350</v>
      </c>
      <c r="C20" s="20">
        <f t="shared" si="0"/>
        <v>6</v>
      </c>
      <c r="D20" s="21">
        <f t="shared" si="1"/>
        <v>1.7441860465116292</v>
      </c>
      <c r="E20" s="20">
        <f t="shared" si="2"/>
        <v>52</v>
      </c>
      <c r="F20" s="21">
        <f t="shared" si="3"/>
        <v>17.449664429530202</v>
      </c>
      <c r="G20" s="6"/>
      <c r="H20" s="6"/>
      <c r="I20" s="6"/>
      <c r="J20" s="6"/>
      <c r="K20" s="6"/>
      <c r="L20" s="6"/>
      <c r="M20" s="6"/>
      <c r="N20" s="6"/>
      <c r="O20" s="6"/>
      <c r="P20" s="12">
        <v>344</v>
      </c>
      <c r="Q20" s="12">
        <v>298</v>
      </c>
    </row>
    <row r="21" spans="1:17" ht="15.75">
      <c r="A21" s="22" t="s">
        <v>13</v>
      </c>
      <c r="B21" s="23">
        <v>144</v>
      </c>
      <c r="C21" s="23">
        <f t="shared" si="0"/>
        <v>9</v>
      </c>
      <c r="D21" s="24">
        <f t="shared" si="1"/>
        <v>6.666666666666671</v>
      </c>
      <c r="E21" s="23">
        <f t="shared" si="2"/>
        <v>33</v>
      </c>
      <c r="F21" s="24">
        <f t="shared" si="3"/>
        <v>29.72972972972974</v>
      </c>
      <c r="P21" s="5">
        <v>135</v>
      </c>
      <c r="Q21" s="5">
        <v>111</v>
      </c>
    </row>
    <row r="22" spans="1:17" s="11" customFormat="1" ht="15.75">
      <c r="A22" s="19" t="s">
        <v>14</v>
      </c>
      <c r="B22" s="20">
        <v>150</v>
      </c>
      <c r="C22" s="20">
        <f t="shared" si="0"/>
        <v>7</v>
      </c>
      <c r="D22" s="21">
        <f t="shared" si="1"/>
        <v>4.895104895104893</v>
      </c>
      <c r="E22" s="20">
        <f t="shared" si="2"/>
        <v>42</v>
      </c>
      <c r="F22" s="21">
        <f t="shared" si="3"/>
        <v>38.888888888888886</v>
      </c>
      <c r="G22" s="6"/>
      <c r="H22" s="6"/>
      <c r="I22" s="6"/>
      <c r="J22" s="6"/>
      <c r="K22" s="6"/>
      <c r="L22" s="6"/>
      <c r="M22" s="6"/>
      <c r="N22" s="6"/>
      <c r="O22" s="6"/>
      <c r="P22" s="12">
        <v>143</v>
      </c>
      <c r="Q22" s="12">
        <v>108</v>
      </c>
    </row>
    <row r="23" spans="1:17" ht="15.75">
      <c r="A23" s="22" t="s">
        <v>15</v>
      </c>
      <c r="B23" s="23">
        <v>144</v>
      </c>
      <c r="C23" s="23">
        <f t="shared" si="0"/>
        <v>2</v>
      </c>
      <c r="D23" s="24">
        <f t="shared" si="1"/>
        <v>1.408450704225345</v>
      </c>
      <c r="E23" s="23">
        <f t="shared" si="2"/>
        <v>9</v>
      </c>
      <c r="F23" s="24">
        <f t="shared" si="3"/>
        <v>6.666666666666671</v>
      </c>
      <c r="P23" s="5">
        <v>142</v>
      </c>
      <c r="Q23" s="5">
        <v>135</v>
      </c>
    </row>
    <row r="24" spans="1:17" s="11" customFormat="1" ht="15.75">
      <c r="A24" s="19" t="s">
        <v>16</v>
      </c>
      <c r="B24" s="20">
        <v>190</v>
      </c>
      <c r="C24" s="20">
        <f t="shared" si="0"/>
        <v>8</v>
      </c>
      <c r="D24" s="21">
        <f t="shared" si="1"/>
        <v>4.395604395604408</v>
      </c>
      <c r="E24" s="20">
        <f t="shared" si="2"/>
        <v>15</v>
      </c>
      <c r="F24" s="21">
        <f t="shared" si="3"/>
        <v>8.57142857142857</v>
      </c>
      <c r="G24" s="6"/>
      <c r="H24" s="6"/>
      <c r="I24" s="6"/>
      <c r="J24" s="6"/>
      <c r="K24" s="6"/>
      <c r="L24" s="6"/>
      <c r="M24" s="6"/>
      <c r="N24" s="6"/>
      <c r="O24" s="6"/>
      <c r="P24" s="12">
        <v>182</v>
      </c>
      <c r="Q24" s="12">
        <v>175</v>
      </c>
    </row>
    <row r="25" spans="1:17" s="6" customFormat="1" ht="31.5">
      <c r="A25" s="25" t="s">
        <v>17</v>
      </c>
      <c r="B25" s="26">
        <f>SUM(B10:B24)</f>
        <v>6676</v>
      </c>
      <c r="C25" s="26">
        <f t="shared" si="0"/>
        <v>60</v>
      </c>
      <c r="D25" s="27">
        <f t="shared" si="1"/>
        <v>0.9068923821039903</v>
      </c>
      <c r="E25" s="26">
        <f t="shared" si="2"/>
        <v>773</v>
      </c>
      <c r="F25" s="27">
        <f t="shared" si="3"/>
        <v>13.09503642215823</v>
      </c>
      <c r="P25" s="15">
        <f>SUM(P10:P24)</f>
        <v>6616</v>
      </c>
      <c r="Q25" s="15">
        <f>SUM(Q10:Q24)</f>
        <v>5903</v>
      </c>
    </row>
    <row r="26" spans="1:15" s="11" customFormat="1" ht="29.25" customHeight="1">
      <c r="A26" s="91" t="s">
        <v>24</v>
      </c>
      <c r="B26" s="91"/>
      <c r="C26" s="91"/>
      <c r="D26" s="91"/>
      <c r="E26" s="91"/>
      <c r="F26" s="91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v>494</v>
      </c>
      <c r="C27" s="23">
        <f aca="true" t="shared" si="4" ref="C27:C33">B27-P27</f>
        <v>-3</v>
      </c>
      <c r="D27" s="24">
        <f aca="true" t="shared" si="5" ref="D27:D33">B27/P27*100-100</f>
        <v>-0.6036217303823008</v>
      </c>
      <c r="E27" s="23">
        <f aca="true" t="shared" si="6" ref="E27:E33">B27-Q27</f>
        <v>8</v>
      </c>
      <c r="F27" s="24">
        <f aca="true" t="shared" si="7" ref="F27:F33">B27/Q27*100-100</f>
        <v>1.6460905349794217</v>
      </c>
      <c r="P27" s="7">
        <v>497</v>
      </c>
      <c r="Q27" s="7">
        <v>486</v>
      </c>
    </row>
    <row r="28" spans="1:17" s="11" customFormat="1" ht="15.75">
      <c r="A28" s="19" t="s">
        <v>19</v>
      </c>
      <c r="B28" s="20">
        <v>346</v>
      </c>
      <c r="C28" s="20">
        <f t="shared" si="4"/>
        <v>16</v>
      </c>
      <c r="D28" s="21">
        <f t="shared" si="5"/>
        <v>4.848484848484858</v>
      </c>
      <c r="E28" s="20">
        <f t="shared" si="6"/>
        <v>-12</v>
      </c>
      <c r="F28" s="21">
        <f t="shared" si="7"/>
        <v>-3.351955307262571</v>
      </c>
      <c r="G28" s="6"/>
      <c r="H28" s="6"/>
      <c r="I28" s="6"/>
      <c r="J28" s="6"/>
      <c r="K28" s="6"/>
      <c r="L28" s="6"/>
      <c r="M28" s="6"/>
      <c r="N28" s="6"/>
      <c r="O28" s="6"/>
      <c r="P28" s="13">
        <v>330</v>
      </c>
      <c r="Q28" s="13">
        <v>358</v>
      </c>
    </row>
    <row r="29" spans="1:17" ht="15.75">
      <c r="A29" s="22" t="s">
        <v>20</v>
      </c>
      <c r="B29" s="23">
        <v>104</v>
      </c>
      <c r="C29" s="23">
        <f t="shared" si="4"/>
        <v>-31</v>
      </c>
      <c r="D29" s="24">
        <f t="shared" si="5"/>
        <v>-22.962962962962962</v>
      </c>
      <c r="E29" s="23">
        <f t="shared" si="6"/>
        <v>-42</v>
      </c>
      <c r="F29" s="24">
        <f t="shared" si="7"/>
        <v>-28.76712328767124</v>
      </c>
      <c r="P29" s="7">
        <v>135</v>
      </c>
      <c r="Q29" s="7">
        <v>146</v>
      </c>
    </row>
    <row r="30" spans="1:17" s="11" customFormat="1" ht="15.75">
      <c r="A30" s="19" t="s">
        <v>21</v>
      </c>
      <c r="B30" s="20">
        <v>318</v>
      </c>
      <c r="C30" s="20">
        <f t="shared" si="4"/>
        <v>12</v>
      </c>
      <c r="D30" s="21">
        <f t="shared" si="5"/>
        <v>3.921568627450995</v>
      </c>
      <c r="E30" s="20">
        <f t="shared" si="6"/>
        <v>52</v>
      </c>
      <c r="F30" s="21">
        <f t="shared" si="7"/>
        <v>19.54887218045114</v>
      </c>
      <c r="G30" s="6"/>
      <c r="H30" s="6"/>
      <c r="I30" s="6"/>
      <c r="J30" s="6"/>
      <c r="K30" s="6"/>
      <c r="L30" s="6"/>
      <c r="M30" s="6"/>
      <c r="N30" s="6"/>
      <c r="O30" s="6"/>
      <c r="P30" s="13">
        <v>306</v>
      </c>
      <c r="Q30" s="13">
        <v>266</v>
      </c>
    </row>
    <row r="31" spans="1:17" ht="15.75">
      <c r="A31" s="22" t="s">
        <v>22</v>
      </c>
      <c r="B31" s="23">
        <v>228</v>
      </c>
      <c r="C31" s="23">
        <f t="shared" si="4"/>
        <v>-2</v>
      </c>
      <c r="D31" s="24">
        <f t="shared" si="5"/>
        <v>-0.8695652173912976</v>
      </c>
      <c r="E31" s="23">
        <f t="shared" si="6"/>
        <v>-4</v>
      </c>
      <c r="F31" s="24">
        <f t="shared" si="7"/>
        <v>-1.724137931034491</v>
      </c>
      <c r="P31" s="7">
        <v>230</v>
      </c>
      <c r="Q31" s="7">
        <v>232</v>
      </c>
    </row>
    <row r="32" spans="1:17" s="11" customFormat="1" ht="15.75">
      <c r="A32" s="19" t="s">
        <v>23</v>
      </c>
      <c r="B32" s="20">
        <v>102</v>
      </c>
      <c r="C32" s="20">
        <f t="shared" si="4"/>
        <v>-1</v>
      </c>
      <c r="D32" s="21">
        <f t="shared" si="5"/>
        <v>-0.9708737864077648</v>
      </c>
      <c r="E32" s="20">
        <f t="shared" si="6"/>
        <v>32</v>
      </c>
      <c r="F32" s="21">
        <f t="shared" si="7"/>
        <v>45.714285714285694</v>
      </c>
      <c r="G32" s="6"/>
      <c r="H32" s="6"/>
      <c r="I32" s="6"/>
      <c r="J32" s="6"/>
      <c r="K32" s="6"/>
      <c r="L32" s="6"/>
      <c r="M32" s="6"/>
      <c r="N32" s="6"/>
      <c r="O32" s="6"/>
      <c r="P32" s="13">
        <v>103</v>
      </c>
      <c r="Q32" s="13">
        <v>70</v>
      </c>
    </row>
    <row r="33" spans="1:17" s="6" customFormat="1" ht="15.75">
      <c r="A33" s="25" t="s">
        <v>24</v>
      </c>
      <c r="B33" s="26">
        <f>SUM(B27:B32)</f>
        <v>1592</v>
      </c>
      <c r="C33" s="26">
        <f t="shared" si="4"/>
        <v>-9</v>
      </c>
      <c r="D33" s="27">
        <f t="shared" si="5"/>
        <v>-0.5621486570893239</v>
      </c>
      <c r="E33" s="26">
        <f t="shared" si="6"/>
        <v>34</v>
      </c>
      <c r="F33" s="27">
        <f t="shared" si="7"/>
        <v>2.182284980744555</v>
      </c>
      <c r="P33" s="14">
        <f>SUM(P27:P32)</f>
        <v>1601</v>
      </c>
      <c r="Q33" s="14">
        <f>SUM(Q27:Q32)</f>
        <v>1558</v>
      </c>
    </row>
    <row r="34" spans="1:15" s="11" customFormat="1" ht="27.75" customHeight="1">
      <c r="A34" s="91" t="s">
        <v>31</v>
      </c>
      <c r="B34" s="91"/>
      <c r="C34" s="91"/>
      <c r="D34" s="91"/>
      <c r="E34" s="91"/>
      <c r="F34" s="91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v>593</v>
      </c>
      <c r="C35" s="23">
        <f aca="true" t="shared" si="8" ref="C35:C42">B35-P35</f>
        <v>2</v>
      </c>
      <c r="D35" s="24">
        <f aca="true" t="shared" si="9" ref="D35:D42">B35/P35*100-100</f>
        <v>0.33840947546531197</v>
      </c>
      <c r="E35" s="23">
        <f aca="true" t="shared" si="10" ref="E35:E42">B35-Q35</f>
        <v>155</v>
      </c>
      <c r="F35" s="24">
        <f aca="true" t="shared" si="11" ref="F35:F42">B35/Q35*100-100</f>
        <v>35.38812785388129</v>
      </c>
      <c r="P35" s="7">
        <v>591</v>
      </c>
      <c r="Q35" s="7">
        <v>438</v>
      </c>
    </row>
    <row r="36" spans="1:17" s="11" customFormat="1" ht="15.75">
      <c r="A36" s="19" t="s">
        <v>26</v>
      </c>
      <c r="B36" s="20">
        <v>248</v>
      </c>
      <c r="C36" s="20">
        <f t="shared" si="8"/>
        <v>-7</v>
      </c>
      <c r="D36" s="21">
        <f t="shared" si="9"/>
        <v>-2.7450980392156907</v>
      </c>
      <c r="E36" s="20">
        <f t="shared" si="10"/>
        <v>3</v>
      </c>
      <c r="F36" s="21">
        <f t="shared" si="11"/>
        <v>1.224489795918359</v>
      </c>
      <c r="G36" s="6"/>
      <c r="H36" s="6"/>
      <c r="I36" s="6"/>
      <c r="J36" s="6"/>
      <c r="K36" s="6"/>
      <c r="L36" s="6"/>
      <c r="M36" s="6"/>
      <c r="N36" s="6"/>
      <c r="O36" s="6"/>
      <c r="P36" s="13">
        <v>255</v>
      </c>
      <c r="Q36" s="13">
        <v>245</v>
      </c>
    </row>
    <row r="37" spans="1:17" ht="15.75">
      <c r="A37" s="22" t="s">
        <v>27</v>
      </c>
      <c r="B37" s="23">
        <v>152</v>
      </c>
      <c r="C37" s="23">
        <f t="shared" si="8"/>
        <v>-11</v>
      </c>
      <c r="D37" s="24">
        <f t="shared" si="9"/>
        <v>-6.748466257668724</v>
      </c>
      <c r="E37" s="23">
        <f t="shared" si="10"/>
        <v>12</v>
      </c>
      <c r="F37" s="24">
        <f t="shared" si="11"/>
        <v>8.57142857142857</v>
      </c>
      <c r="P37" s="7">
        <v>163</v>
      </c>
      <c r="Q37" s="7">
        <v>140</v>
      </c>
    </row>
    <row r="38" spans="1:17" s="11" customFormat="1" ht="15.75">
      <c r="A38" s="19" t="s">
        <v>28</v>
      </c>
      <c r="B38" s="20">
        <v>268</v>
      </c>
      <c r="C38" s="20">
        <f t="shared" si="8"/>
        <v>-8</v>
      </c>
      <c r="D38" s="21">
        <f t="shared" si="9"/>
        <v>-2.898550724637687</v>
      </c>
      <c r="E38" s="20">
        <f t="shared" si="10"/>
        <v>75</v>
      </c>
      <c r="F38" s="21">
        <f t="shared" si="11"/>
        <v>38.860103626943015</v>
      </c>
      <c r="G38" s="6"/>
      <c r="H38" s="6"/>
      <c r="I38" s="6"/>
      <c r="J38" s="6"/>
      <c r="K38" s="6"/>
      <c r="L38" s="6"/>
      <c r="M38" s="6"/>
      <c r="N38" s="6"/>
      <c r="O38" s="6"/>
      <c r="P38" s="13">
        <v>276</v>
      </c>
      <c r="Q38" s="13">
        <v>193</v>
      </c>
    </row>
    <row r="39" spans="1:17" ht="15.75">
      <c r="A39" s="22" t="s">
        <v>29</v>
      </c>
      <c r="B39" s="23">
        <v>210</v>
      </c>
      <c r="C39" s="23">
        <f t="shared" si="8"/>
        <v>-10</v>
      </c>
      <c r="D39" s="24">
        <f t="shared" si="9"/>
        <v>-4.545454545454547</v>
      </c>
      <c r="E39" s="23">
        <f t="shared" si="10"/>
        <v>30</v>
      </c>
      <c r="F39" s="24">
        <f t="shared" si="11"/>
        <v>16.66666666666667</v>
      </c>
      <c r="P39" s="7">
        <v>220</v>
      </c>
      <c r="Q39" s="7">
        <v>180</v>
      </c>
    </row>
    <row r="40" spans="1:17" s="11" customFormat="1" ht="15.75">
      <c r="A40" s="19" t="s">
        <v>30</v>
      </c>
      <c r="B40" s="20">
        <v>125</v>
      </c>
      <c r="C40" s="20">
        <f t="shared" si="8"/>
        <v>-13</v>
      </c>
      <c r="D40" s="21">
        <f t="shared" si="9"/>
        <v>-9.420289855072468</v>
      </c>
      <c r="E40" s="20">
        <f t="shared" si="10"/>
        <v>3</v>
      </c>
      <c r="F40" s="21">
        <f t="shared" si="11"/>
        <v>2.45901639344261</v>
      </c>
      <c r="G40" s="6"/>
      <c r="H40" s="6"/>
      <c r="I40" s="6"/>
      <c r="J40" s="6"/>
      <c r="K40" s="6"/>
      <c r="L40" s="6"/>
      <c r="M40" s="6"/>
      <c r="N40" s="6"/>
      <c r="O40" s="6"/>
      <c r="P40" s="13">
        <v>138</v>
      </c>
      <c r="Q40" s="13">
        <v>122</v>
      </c>
    </row>
    <row r="41" spans="1:17" s="6" customFormat="1" ht="15.75">
      <c r="A41" s="25" t="s">
        <v>31</v>
      </c>
      <c r="B41" s="26">
        <f>SUM(B35:B40)</f>
        <v>1596</v>
      </c>
      <c r="C41" s="26">
        <f t="shared" si="8"/>
        <v>-47</v>
      </c>
      <c r="D41" s="27">
        <f t="shared" si="9"/>
        <v>-2.8606208155812567</v>
      </c>
      <c r="E41" s="26">
        <f t="shared" si="10"/>
        <v>278</v>
      </c>
      <c r="F41" s="27">
        <f t="shared" si="11"/>
        <v>21.092564491654016</v>
      </c>
      <c r="P41" s="14">
        <f>SUM(P35:P40)</f>
        <v>1643</v>
      </c>
      <c r="Q41" s="14">
        <f>SUM(Q35:Q40)</f>
        <v>1318</v>
      </c>
    </row>
    <row r="42" spans="1:17" s="16" customFormat="1" ht="28.5">
      <c r="A42" s="18" t="s">
        <v>32</v>
      </c>
      <c r="B42" s="28">
        <f>B41+B33+B25</f>
        <v>9864</v>
      </c>
      <c r="C42" s="28">
        <f t="shared" si="8"/>
        <v>4</v>
      </c>
      <c r="D42" s="29">
        <f t="shared" si="9"/>
        <v>0.040567951318465134</v>
      </c>
      <c r="E42" s="28">
        <f t="shared" si="10"/>
        <v>1085</v>
      </c>
      <c r="F42" s="29">
        <f t="shared" si="11"/>
        <v>12.359038614876411</v>
      </c>
      <c r="G42" s="60"/>
      <c r="H42" s="60"/>
      <c r="I42" s="60"/>
      <c r="J42" s="60"/>
      <c r="K42" s="60"/>
      <c r="L42" s="60"/>
      <c r="M42" s="60"/>
      <c r="N42" s="60"/>
      <c r="O42" s="60"/>
      <c r="P42" s="17">
        <f>P41+P33+P25</f>
        <v>9860</v>
      </c>
      <c r="Q42" s="17">
        <f>Q41+Q33+Q25</f>
        <v>8779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35"/>
  <sheetViews>
    <sheetView workbookViewId="0" topLeftCell="A4">
      <pane xSplit="4" topLeftCell="L1" activePane="topRight" state="frozen"/>
      <selection pane="topLeft" activeCell="S42" sqref="S42"/>
      <selection pane="topRight" activeCell="A25" sqref="A25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16015625" style="30" customWidth="1"/>
    <col min="4" max="4" width="18.33203125" style="30" customWidth="1"/>
    <col min="5" max="5" width="11.5" style="30" customWidth="1"/>
    <col min="6" max="6" width="5.33203125" style="30" customWidth="1"/>
    <col min="7" max="9" width="12" style="30" customWidth="1"/>
    <col min="10" max="10" width="12.16015625" style="30" customWidth="1"/>
    <col min="11" max="11" width="11.16015625" style="30" customWidth="1"/>
    <col min="12" max="12" width="9.33203125" style="30" customWidth="1"/>
    <col min="13" max="14" width="9.5" style="30" bestFit="1" customWidth="1"/>
    <col min="15" max="15" width="12.16015625" style="30" customWidth="1"/>
    <col min="16" max="16384" width="12" style="30" customWidth="1"/>
  </cols>
  <sheetData>
    <row r="1" spans="1:4" ht="15.75">
      <c r="A1" s="107" t="s">
        <v>44</v>
      </c>
      <c r="B1" s="107"/>
      <c r="C1" s="107"/>
      <c r="D1" s="107"/>
    </row>
    <row r="2" spans="1:6" ht="15.75">
      <c r="A2" s="98" t="s">
        <v>33</v>
      </c>
      <c r="B2" s="98"/>
      <c r="C2" s="98"/>
      <c r="D2" s="98"/>
      <c r="E2" s="1"/>
      <c r="F2" s="1"/>
    </row>
    <row r="3" spans="1:4" ht="15.75">
      <c r="A3" s="108" t="s">
        <v>98</v>
      </c>
      <c r="B3" s="109"/>
      <c r="C3" s="109"/>
      <c r="D3" s="109"/>
    </row>
    <row r="4" spans="1:4" ht="9" customHeight="1">
      <c r="A4" s="31"/>
      <c r="B4" s="31"/>
      <c r="C4" s="31"/>
      <c r="D4" s="32"/>
    </row>
    <row r="5" spans="1:4" ht="21" customHeight="1">
      <c r="A5" s="103" t="s">
        <v>45</v>
      </c>
      <c r="B5" s="110" t="s">
        <v>46</v>
      </c>
      <c r="C5" s="113" t="s">
        <v>47</v>
      </c>
      <c r="D5" s="114"/>
    </row>
    <row r="6" spans="1:20" ht="28.5" customHeight="1">
      <c r="A6" s="104"/>
      <c r="B6" s="111"/>
      <c r="C6" s="110" t="s">
        <v>48</v>
      </c>
      <c r="D6" s="110" t="s">
        <v>49</v>
      </c>
      <c r="G6" s="106" t="s">
        <v>98</v>
      </c>
      <c r="H6" s="106"/>
      <c r="I6" s="106"/>
      <c r="J6" s="106"/>
      <c r="L6" s="106" t="s">
        <v>99</v>
      </c>
      <c r="M6" s="106"/>
      <c r="N6" s="106"/>
      <c r="O6" s="106"/>
      <c r="Q6" s="106" t="s">
        <v>100</v>
      </c>
      <c r="R6" s="106"/>
      <c r="S6" s="106"/>
      <c r="T6" s="106"/>
    </row>
    <row r="7" spans="1:20" ht="26.25" customHeight="1">
      <c r="A7" s="105"/>
      <c r="B7" s="112"/>
      <c r="C7" s="112"/>
      <c r="D7" s="112"/>
      <c r="G7" s="57" t="s">
        <v>84</v>
      </c>
      <c r="H7" s="57" t="s">
        <v>85</v>
      </c>
      <c r="I7" s="57" t="s">
        <v>86</v>
      </c>
      <c r="J7" s="57" t="s">
        <v>87</v>
      </c>
      <c r="L7" s="57" t="s">
        <v>84</v>
      </c>
      <c r="M7" s="57" t="s">
        <v>85</v>
      </c>
      <c r="N7" s="57" t="s">
        <v>86</v>
      </c>
      <c r="O7" s="57" t="s">
        <v>87</v>
      </c>
      <c r="Q7" s="57" t="s">
        <v>84</v>
      </c>
      <c r="R7" s="57" t="s">
        <v>85</v>
      </c>
      <c r="S7" s="57" t="s">
        <v>86</v>
      </c>
      <c r="T7" s="57" t="s">
        <v>87</v>
      </c>
    </row>
    <row r="8" spans="1:20" ht="24" customHeight="1">
      <c r="A8" s="33" t="s">
        <v>50</v>
      </c>
      <c r="B8" s="33"/>
      <c r="C8" s="33"/>
      <c r="D8" s="33"/>
      <c r="G8" s="33"/>
      <c r="H8" s="33"/>
      <c r="I8" s="33"/>
      <c r="J8" s="33"/>
      <c r="L8" s="33"/>
      <c r="M8" s="33"/>
      <c r="N8" s="33"/>
      <c r="O8" s="33"/>
      <c r="Q8" s="33"/>
      <c r="R8" s="33"/>
      <c r="S8" s="33"/>
      <c r="T8" s="33"/>
    </row>
    <row r="9" spans="1:20" ht="15.75">
      <c r="A9" s="34" t="s">
        <v>51</v>
      </c>
      <c r="B9" s="35">
        <f>J9</f>
        <v>52880</v>
      </c>
      <c r="C9" s="36">
        <f>B9/$B$11*100</f>
        <v>56.484864021876135</v>
      </c>
      <c r="D9" s="36">
        <f>O9/$O$11*100</f>
        <v>55.893121535230186</v>
      </c>
      <c r="G9" s="35">
        <v>34680</v>
      </c>
      <c r="H9" s="35">
        <v>9039</v>
      </c>
      <c r="I9" s="35">
        <v>9161</v>
      </c>
      <c r="J9" s="35">
        <f>SUM(G9:I9)</f>
        <v>52880</v>
      </c>
      <c r="L9" s="35">
        <v>32047</v>
      </c>
      <c r="M9" s="35">
        <v>8548</v>
      </c>
      <c r="N9" s="35">
        <v>8103</v>
      </c>
      <c r="O9" s="35">
        <f>SUM(L9:N9)</f>
        <v>48698</v>
      </c>
      <c r="Q9" s="35">
        <v>35743</v>
      </c>
      <c r="R9" s="35">
        <v>9350</v>
      </c>
      <c r="S9" s="35">
        <v>7981</v>
      </c>
      <c r="T9" s="35">
        <f>SUM(Q9:S9)</f>
        <v>53074</v>
      </c>
    </row>
    <row r="10" spans="1:20" s="40" customFormat="1" ht="15.75">
      <c r="A10" s="37" t="s">
        <v>52</v>
      </c>
      <c r="B10" s="38">
        <f aca="true" t="shared" si="0" ref="B10:B47">J10</f>
        <v>40738</v>
      </c>
      <c r="C10" s="39">
        <f aca="true" t="shared" si="1" ref="C10:C47">B10/$B$11*100</f>
        <v>43.515135978123865</v>
      </c>
      <c r="D10" s="39">
        <f aca="true" t="shared" si="2" ref="D10:D47">O10/$O$11*100</f>
        <v>44.106878464769814</v>
      </c>
      <c r="G10" s="38">
        <v>25845</v>
      </c>
      <c r="H10" s="38">
        <v>7491</v>
      </c>
      <c r="I10" s="38">
        <v>7402</v>
      </c>
      <c r="J10" s="38">
        <f aca="true" t="shared" si="3" ref="J10:J47">SUM(G10:I10)</f>
        <v>40738</v>
      </c>
      <c r="L10" s="38">
        <v>24142</v>
      </c>
      <c r="M10" s="38">
        <v>7567</v>
      </c>
      <c r="N10" s="38">
        <v>6720</v>
      </c>
      <c r="O10" s="38">
        <f aca="true" t="shared" si="4" ref="O10:O47">SUM(L10:N10)</f>
        <v>38429</v>
      </c>
      <c r="Q10" s="38">
        <v>23738</v>
      </c>
      <c r="R10" s="38">
        <v>6928</v>
      </c>
      <c r="S10" s="38">
        <v>6088</v>
      </c>
      <c r="T10" s="38">
        <f>SUM(Q10:S10)</f>
        <v>36754</v>
      </c>
    </row>
    <row r="11" spans="1:20" s="44" customFormat="1" ht="20.25" customHeight="1">
      <c r="A11" s="41" t="s">
        <v>53</v>
      </c>
      <c r="B11" s="42">
        <f t="shared" si="0"/>
        <v>93618</v>
      </c>
      <c r="C11" s="43">
        <f t="shared" si="1"/>
        <v>100</v>
      </c>
      <c r="D11" s="43">
        <f t="shared" si="2"/>
        <v>100</v>
      </c>
      <c r="G11" s="42">
        <f>SUM(G9:G10)</f>
        <v>60525</v>
      </c>
      <c r="H11" s="42">
        <f>SUM(H9:H10)</f>
        <v>16530</v>
      </c>
      <c r="I11" s="42">
        <f>SUM(I9:I10)</f>
        <v>16563</v>
      </c>
      <c r="J11" s="42">
        <f t="shared" si="3"/>
        <v>93618</v>
      </c>
      <c r="L11" s="42">
        <v>56189</v>
      </c>
      <c r="M11" s="42">
        <f>SUM(M9:M10)</f>
        <v>16115</v>
      </c>
      <c r="N11" s="42">
        <f>SUM(N9:N10)</f>
        <v>14823</v>
      </c>
      <c r="O11" s="42">
        <f t="shared" si="4"/>
        <v>87127</v>
      </c>
      <c r="Q11" s="42">
        <f>SUM(Q9:Q10)</f>
        <v>59481</v>
      </c>
      <c r="R11" s="42">
        <f>SUM(R9:R10)</f>
        <v>16278</v>
      </c>
      <c r="S11" s="42">
        <f>SUM(S9:S10)</f>
        <v>14069</v>
      </c>
      <c r="T11" s="42">
        <f>SUM(Q11:S11)</f>
        <v>89828</v>
      </c>
    </row>
    <row r="12" spans="1:20" s="40" customFormat="1" ht="24" customHeight="1">
      <c r="A12" s="45" t="s">
        <v>54</v>
      </c>
      <c r="B12" s="38"/>
      <c r="C12" s="39"/>
      <c r="D12" s="39"/>
      <c r="G12" s="38"/>
      <c r="H12" s="38"/>
      <c r="I12" s="38"/>
      <c r="J12" s="38"/>
      <c r="L12" s="38"/>
      <c r="M12" s="38"/>
      <c r="N12" s="38"/>
      <c r="O12" s="38"/>
      <c r="Q12" s="38"/>
      <c r="R12" s="38"/>
      <c r="S12" s="38"/>
      <c r="T12" s="38"/>
    </row>
    <row r="13" spans="1:20" ht="15.75">
      <c r="A13" s="34" t="s">
        <v>55</v>
      </c>
      <c r="B13" s="35">
        <f t="shared" si="0"/>
        <v>33688</v>
      </c>
      <c r="C13" s="36">
        <f t="shared" si="1"/>
        <v>35.98453288897434</v>
      </c>
      <c r="D13" s="36">
        <f t="shared" si="2"/>
        <v>36.41810231042042</v>
      </c>
      <c r="G13" s="35">
        <v>22273</v>
      </c>
      <c r="H13" s="35">
        <v>5770</v>
      </c>
      <c r="I13" s="35">
        <v>5645</v>
      </c>
      <c r="J13" s="35">
        <f t="shared" si="3"/>
        <v>33688</v>
      </c>
      <c r="L13" s="35">
        <v>20932</v>
      </c>
      <c r="M13" s="35">
        <v>5603</v>
      </c>
      <c r="N13" s="35">
        <v>5195</v>
      </c>
      <c r="O13" s="35">
        <f t="shared" si="4"/>
        <v>31730</v>
      </c>
      <c r="Q13" s="35">
        <f>'[3]Bo Cso'!B$159</f>
        <v>23533</v>
      </c>
      <c r="R13" s="35">
        <v>5761</v>
      </c>
      <c r="S13" s="35">
        <v>4839</v>
      </c>
      <c r="T13" s="35">
        <f aca="true" t="shared" si="5" ref="T13:T18">SUM(Q13:S13)</f>
        <v>34133</v>
      </c>
    </row>
    <row r="14" spans="1:20" s="40" customFormat="1" ht="15.75">
      <c r="A14" s="37" t="s">
        <v>56</v>
      </c>
      <c r="B14" s="38">
        <f t="shared" si="0"/>
        <v>18150</v>
      </c>
      <c r="C14" s="39">
        <f t="shared" si="1"/>
        <v>19.387297314618984</v>
      </c>
      <c r="D14" s="39">
        <f t="shared" si="2"/>
        <v>19.550770714015172</v>
      </c>
      <c r="G14" s="38">
        <v>9373</v>
      </c>
      <c r="H14" s="38">
        <v>4092</v>
      </c>
      <c r="I14" s="38">
        <v>4685</v>
      </c>
      <c r="J14" s="38">
        <f t="shared" si="3"/>
        <v>18150</v>
      </c>
      <c r="L14" s="38">
        <v>8675</v>
      </c>
      <c r="M14" s="38">
        <v>4072</v>
      </c>
      <c r="N14" s="38">
        <v>4287</v>
      </c>
      <c r="O14" s="38">
        <f t="shared" si="4"/>
        <v>17034</v>
      </c>
      <c r="Q14" s="38">
        <f>'[3]Bo Cso'!C$159</f>
        <v>10132</v>
      </c>
      <c r="R14" s="38">
        <v>4305</v>
      </c>
      <c r="S14" s="38">
        <v>4394</v>
      </c>
      <c r="T14" s="38">
        <f t="shared" si="5"/>
        <v>18831</v>
      </c>
    </row>
    <row r="15" spans="1:20" ht="15.75">
      <c r="A15" s="34" t="s">
        <v>57</v>
      </c>
      <c r="B15" s="35">
        <f t="shared" si="0"/>
        <v>29234</v>
      </c>
      <c r="C15" s="36">
        <f t="shared" si="1"/>
        <v>31.226900809673353</v>
      </c>
      <c r="D15" s="36">
        <f t="shared" si="2"/>
        <v>30.71378562328555</v>
      </c>
      <c r="G15" s="35">
        <v>21042</v>
      </c>
      <c r="H15" s="35">
        <v>4095</v>
      </c>
      <c r="I15" s="35">
        <v>4097</v>
      </c>
      <c r="J15" s="35">
        <f t="shared" si="3"/>
        <v>29234</v>
      </c>
      <c r="L15" s="35">
        <v>19383</v>
      </c>
      <c r="M15" s="35">
        <v>3943</v>
      </c>
      <c r="N15" s="35">
        <v>3434</v>
      </c>
      <c r="O15" s="35">
        <f t="shared" si="4"/>
        <v>26760</v>
      </c>
      <c r="Q15" s="35">
        <f>'[3]Bo Cso'!D$159</f>
        <v>17661</v>
      </c>
      <c r="R15" s="35">
        <v>3877</v>
      </c>
      <c r="S15" s="35">
        <v>2836</v>
      </c>
      <c r="T15" s="35">
        <f t="shared" si="5"/>
        <v>24374</v>
      </c>
    </row>
    <row r="16" spans="1:20" s="40" customFormat="1" ht="15.75">
      <c r="A16" s="37" t="s">
        <v>58</v>
      </c>
      <c r="B16" s="38">
        <f t="shared" si="0"/>
        <v>81072</v>
      </c>
      <c r="C16" s="39">
        <f t="shared" si="1"/>
        <v>86.59873101326669</v>
      </c>
      <c r="D16" s="39">
        <f t="shared" si="2"/>
        <v>86.68265864772114</v>
      </c>
      <c r="G16" s="38">
        <f>SUM(G13:G15)</f>
        <v>52688</v>
      </c>
      <c r="H16" s="38">
        <f>SUM(H13:H15)</f>
        <v>13957</v>
      </c>
      <c r="I16" s="38">
        <f>SUM(I13:I15)</f>
        <v>14427</v>
      </c>
      <c r="J16" s="38">
        <f t="shared" si="3"/>
        <v>81072</v>
      </c>
      <c r="L16" s="38">
        <v>48990</v>
      </c>
      <c r="M16" s="38">
        <v>13618</v>
      </c>
      <c r="N16" s="38">
        <v>12916</v>
      </c>
      <c r="O16" s="38">
        <f t="shared" si="4"/>
        <v>75524</v>
      </c>
      <c r="Q16" s="38">
        <f>'[3]Bo Cso'!E$159</f>
        <v>51326</v>
      </c>
      <c r="R16" s="38">
        <v>13943</v>
      </c>
      <c r="S16" s="38">
        <v>12069</v>
      </c>
      <c r="T16" s="38">
        <f t="shared" si="5"/>
        <v>77338</v>
      </c>
    </row>
    <row r="17" spans="1:20" ht="15.75">
      <c r="A17" s="34" t="s">
        <v>59</v>
      </c>
      <c r="B17" s="35">
        <f t="shared" si="0"/>
        <v>12546</v>
      </c>
      <c r="C17" s="36">
        <f t="shared" si="1"/>
        <v>13.401268986733319</v>
      </c>
      <c r="D17" s="36">
        <f t="shared" si="2"/>
        <v>13.317341352278858</v>
      </c>
      <c r="G17" s="35">
        <v>7837</v>
      </c>
      <c r="H17" s="35">
        <v>2573</v>
      </c>
      <c r="I17" s="35">
        <v>2136</v>
      </c>
      <c r="J17" s="35">
        <f t="shared" si="3"/>
        <v>12546</v>
      </c>
      <c r="L17" s="35">
        <v>7199</v>
      </c>
      <c r="M17" s="35">
        <v>2497</v>
      </c>
      <c r="N17" s="35">
        <v>1907</v>
      </c>
      <c r="O17" s="35">
        <f t="shared" si="4"/>
        <v>11603</v>
      </c>
      <c r="Q17" s="35">
        <f>'[3]Bo Cso'!F$159</f>
        <v>8155</v>
      </c>
      <c r="R17" s="35">
        <v>2335</v>
      </c>
      <c r="S17" s="35">
        <v>2000</v>
      </c>
      <c r="T17" s="35">
        <f t="shared" si="5"/>
        <v>12490</v>
      </c>
    </row>
    <row r="18" spans="1:20" s="49" customFormat="1" ht="20.25" customHeight="1">
      <c r="A18" s="46" t="s">
        <v>53</v>
      </c>
      <c r="B18" s="47">
        <f t="shared" si="0"/>
        <v>93618</v>
      </c>
      <c r="C18" s="48">
        <f t="shared" si="1"/>
        <v>100</v>
      </c>
      <c r="D18" s="48">
        <f t="shared" si="2"/>
        <v>100</v>
      </c>
      <c r="G18" s="47">
        <f>SUM(G16:G17)</f>
        <v>60525</v>
      </c>
      <c r="H18" s="47">
        <f>SUM(H16:H17)</f>
        <v>16530</v>
      </c>
      <c r="I18" s="47">
        <f>SUM(I16:I17)</f>
        <v>16563</v>
      </c>
      <c r="J18" s="47">
        <f t="shared" si="3"/>
        <v>93618</v>
      </c>
      <c r="L18" s="47">
        <v>56189</v>
      </c>
      <c r="M18" s="47">
        <f>SUM(M16:M17)</f>
        <v>16115</v>
      </c>
      <c r="N18" s="47">
        <f>SUM(N16:N17)</f>
        <v>14823</v>
      </c>
      <c r="O18" s="47">
        <f t="shared" si="4"/>
        <v>87127</v>
      </c>
      <c r="Q18" s="47">
        <f>SUM(Q16:Q17)</f>
        <v>59481</v>
      </c>
      <c r="R18" s="47">
        <f>SUM(R16:R17)</f>
        <v>16278</v>
      </c>
      <c r="S18" s="47">
        <f>SUM(S16:S17)</f>
        <v>14069</v>
      </c>
      <c r="T18" s="47">
        <f t="shared" si="5"/>
        <v>89828</v>
      </c>
    </row>
    <row r="19" spans="1:20" ht="24" customHeight="1">
      <c r="A19" s="50" t="s">
        <v>60</v>
      </c>
      <c r="B19" s="35"/>
      <c r="C19" s="36"/>
      <c r="D19" s="36"/>
      <c r="G19" s="35"/>
      <c r="H19" s="35"/>
      <c r="I19" s="35"/>
      <c r="J19" s="35"/>
      <c r="L19" s="35"/>
      <c r="M19" s="35"/>
      <c r="N19" s="35"/>
      <c r="O19" s="35"/>
      <c r="Q19" s="35"/>
      <c r="R19" s="35"/>
      <c r="S19" s="35"/>
      <c r="T19" s="35"/>
    </row>
    <row r="20" spans="1:20" s="40" customFormat="1" ht="15.75">
      <c r="A20" s="37" t="s">
        <v>61</v>
      </c>
      <c r="B20" s="38">
        <f t="shared" si="0"/>
        <v>3467</v>
      </c>
      <c r="C20" s="39">
        <f t="shared" si="1"/>
        <v>3.7033476468200557</v>
      </c>
      <c r="D20" s="39">
        <f t="shared" si="2"/>
        <v>3.825450204873346</v>
      </c>
      <c r="E20" s="51"/>
      <c r="G20" s="38">
        <v>2343</v>
      </c>
      <c r="H20" s="38">
        <v>552</v>
      </c>
      <c r="I20" s="38">
        <v>572</v>
      </c>
      <c r="J20" s="38">
        <f t="shared" si="3"/>
        <v>3467</v>
      </c>
      <c r="L20" s="38">
        <v>2242</v>
      </c>
      <c r="M20" s="38">
        <v>572</v>
      </c>
      <c r="N20" s="38">
        <v>519</v>
      </c>
      <c r="O20" s="38">
        <f t="shared" si="4"/>
        <v>3333</v>
      </c>
      <c r="Q20" s="38"/>
      <c r="R20" s="38"/>
      <c r="S20" s="38"/>
      <c r="T20" s="38">
        <f aca="true" t="shared" si="6" ref="T20:T26">SUM(Q20:S20)</f>
        <v>0</v>
      </c>
    </row>
    <row r="21" spans="1:20" ht="15.75">
      <c r="A21" s="34" t="s">
        <v>62</v>
      </c>
      <c r="B21" s="35">
        <f t="shared" si="0"/>
        <v>12663</v>
      </c>
      <c r="C21" s="36">
        <f t="shared" si="1"/>
        <v>13.526244952893673</v>
      </c>
      <c r="D21" s="36">
        <f t="shared" si="2"/>
        <v>13.35636484671801</v>
      </c>
      <c r="G21" s="35">
        <v>8399</v>
      </c>
      <c r="H21" s="35">
        <v>2248</v>
      </c>
      <c r="I21" s="35">
        <v>2016</v>
      </c>
      <c r="J21" s="35">
        <f t="shared" si="3"/>
        <v>12663</v>
      </c>
      <c r="L21" s="35">
        <v>7483</v>
      </c>
      <c r="M21" s="35">
        <v>2300</v>
      </c>
      <c r="N21" s="35">
        <v>1854</v>
      </c>
      <c r="O21" s="35">
        <f t="shared" si="4"/>
        <v>11637</v>
      </c>
      <c r="Q21" s="35"/>
      <c r="R21" s="35"/>
      <c r="S21" s="35"/>
      <c r="T21" s="35">
        <f t="shared" si="6"/>
        <v>0</v>
      </c>
    </row>
    <row r="22" spans="1:20" s="40" customFormat="1" ht="15.75">
      <c r="A22" s="37" t="s">
        <v>63</v>
      </c>
      <c r="B22" s="38">
        <f t="shared" si="0"/>
        <v>26011</v>
      </c>
      <c r="C22" s="39">
        <f t="shared" si="1"/>
        <v>27.784186801683436</v>
      </c>
      <c r="D22" s="39">
        <f t="shared" si="2"/>
        <v>27.626338563246755</v>
      </c>
      <c r="G22" s="38">
        <f>8266+8400</f>
        <v>16666</v>
      </c>
      <c r="H22" s="38">
        <v>4916</v>
      </c>
      <c r="I22" s="38">
        <f>2138+2291</f>
        <v>4429</v>
      </c>
      <c r="J22" s="38">
        <f t="shared" si="3"/>
        <v>26011</v>
      </c>
      <c r="L22" s="38">
        <v>15395</v>
      </c>
      <c r="M22" s="38">
        <v>4702</v>
      </c>
      <c r="N22" s="38">
        <v>3973</v>
      </c>
      <c r="O22" s="38">
        <f t="shared" si="4"/>
        <v>24070</v>
      </c>
      <c r="Q22" s="38"/>
      <c r="R22" s="38"/>
      <c r="S22" s="38"/>
      <c r="T22" s="38">
        <f t="shared" si="6"/>
        <v>0</v>
      </c>
    </row>
    <row r="23" spans="1:20" ht="15.75">
      <c r="A23" s="34" t="s">
        <v>64</v>
      </c>
      <c r="B23" s="35">
        <f t="shared" si="0"/>
        <v>23547</v>
      </c>
      <c r="C23" s="36">
        <f t="shared" si="1"/>
        <v>25.1522143177594</v>
      </c>
      <c r="D23" s="36">
        <f t="shared" si="2"/>
        <v>25.338873139210577</v>
      </c>
      <c r="G23" s="35">
        <f>8053+7495</f>
        <v>15548</v>
      </c>
      <c r="H23" s="35">
        <v>3918</v>
      </c>
      <c r="I23" s="35">
        <f>2036+2045</f>
        <v>4081</v>
      </c>
      <c r="J23" s="35">
        <f t="shared" si="3"/>
        <v>23547</v>
      </c>
      <c r="L23" s="35">
        <v>14667</v>
      </c>
      <c r="M23" s="35">
        <v>3818</v>
      </c>
      <c r="N23" s="35">
        <v>3592</v>
      </c>
      <c r="O23" s="35">
        <f t="shared" si="4"/>
        <v>22077</v>
      </c>
      <c r="Q23" s="35"/>
      <c r="R23" s="35"/>
      <c r="S23" s="35"/>
      <c r="T23" s="35">
        <f t="shared" si="6"/>
        <v>0</v>
      </c>
    </row>
    <row r="24" spans="1:20" s="40" customFormat="1" ht="15.75">
      <c r="A24" s="37" t="s">
        <v>65</v>
      </c>
      <c r="B24" s="38">
        <f t="shared" si="0"/>
        <v>21894</v>
      </c>
      <c r="C24" s="39">
        <f t="shared" si="1"/>
        <v>23.386528231750304</v>
      </c>
      <c r="D24" s="39">
        <f t="shared" si="2"/>
        <v>23.77908111148094</v>
      </c>
      <c r="G24" s="38">
        <f>7422+6579</f>
        <v>14001</v>
      </c>
      <c r="H24" s="38">
        <v>3741</v>
      </c>
      <c r="I24" s="38">
        <f>2067+2085</f>
        <v>4152</v>
      </c>
      <c r="J24" s="38">
        <f t="shared" si="3"/>
        <v>21894</v>
      </c>
      <c r="L24" s="38">
        <v>13265</v>
      </c>
      <c r="M24" s="38">
        <v>3714</v>
      </c>
      <c r="N24" s="38">
        <v>3739</v>
      </c>
      <c r="O24" s="38">
        <f t="shared" si="4"/>
        <v>20718</v>
      </c>
      <c r="Q24" s="38"/>
      <c r="R24" s="38"/>
      <c r="S24" s="38"/>
      <c r="T24" s="38">
        <f t="shared" si="6"/>
        <v>0</v>
      </c>
    </row>
    <row r="25" spans="1:20" ht="15.75">
      <c r="A25" s="34" t="s">
        <v>66</v>
      </c>
      <c r="B25" s="35">
        <f t="shared" si="0"/>
        <v>6036</v>
      </c>
      <c r="C25" s="36">
        <f t="shared" si="1"/>
        <v>6.447478049093124</v>
      </c>
      <c r="D25" s="36">
        <f t="shared" si="2"/>
        <v>6.073892134470372</v>
      </c>
      <c r="G25" s="35">
        <f>3294+274</f>
        <v>3568</v>
      </c>
      <c r="H25" s="35">
        <v>1155</v>
      </c>
      <c r="I25" s="35">
        <f>1235+78</f>
        <v>1313</v>
      </c>
      <c r="J25" s="35">
        <f t="shared" si="3"/>
        <v>6036</v>
      </c>
      <c r="L25" s="35">
        <v>3137</v>
      </c>
      <c r="M25" s="35">
        <v>1009</v>
      </c>
      <c r="N25" s="35">
        <v>1146</v>
      </c>
      <c r="O25" s="35">
        <f t="shared" si="4"/>
        <v>5292</v>
      </c>
      <c r="Q25" s="35"/>
      <c r="R25" s="35"/>
      <c r="S25" s="35"/>
      <c r="T25" s="35">
        <f t="shared" si="6"/>
        <v>0</v>
      </c>
    </row>
    <row r="26" spans="1:20" s="49" customFormat="1" ht="22.5" customHeight="1">
      <c r="A26" s="46" t="s">
        <v>53</v>
      </c>
      <c r="B26" s="47">
        <f t="shared" si="0"/>
        <v>93618</v>
      </c>
      <c r="C26" s="48">
        <f t="shared" si="1"/>
        <v>100</v>
      </c>
      <c r="D26" s="48">
        <f t="shared" si="2"/>
        <v>100</v>
      </c>
      <c r="G26" s="47">
        <f>SUM(G20:G25)</f>
        <v>60525</v>
      </c>
      <c r="H26" s="47">
        <f>SUM(H20:H25)</f>
        <v>16530</v>
      </c>
      <c r="I26" s="47">
        <f>SUM(I20:I25)</f>
        <v>16563</v>
      </c>
      <c r="J26" s="47">
        <f t="shared" si="3"/>
        <v>93618</v>
      </c>
      <c r="L26" s="47">
        <v>56189</v>
      </c>
      <c r="M26" s="47">
        <f>SUM(M20:M25)</f>
        <v>16115</v>
      </c>
      <c r="N26" s="47">
        <f>SUM(N20:N25)</f>
        <v>14823</v>
      </c>
      <c r="O26" s="47">
        <f t="shared" si="4"/>
        <v>87127</v>
      </c>
      <c r="Q26" s="47">
        <f>SUM(Q20:Q25)</f>
        <v>0</v>
      </c>
      <c r="R26" s="47">
        <f>SUM(R20:R25)</f>
        <v>0</v>
      </c>
      <c r="S26" s="47">
        <f>SUM(S20:S25)</f>
        <v>0</v>
      </c>
      <c r="T26" s="47">
        <f t="shared" si="6"/>
        <v>0</v>
      </c>
    </row>
    <row r="27" spans="1:20" ht="23.25" customHeight="1">
      <c r="A27" s="50" t="s">
        <v>67</v>
      </c>
      <c r="B27" s="35"/>
      <c r="C27" s="36"/>
      <c r="D27" s="36"/>
      <c r="G27" s="35"/>
      <c r="H27" s="35"/>
      <c r="I27" s="35"/>
      <c r="J27" s="35"/>
      <c r="L27" s="35"/>
      <c r="M27" s="35"/>
      <c r="N27" s="35"/>
      <c r="O27" s="35"/>
      <c r="Q27" s="35"/>
      <c r="R27" s="35"/>
      <c r="S27" s="35"/>
      <c r="T27" s="35"/>
    </row>
    <row r="28" spans="1:20" s="40" customFormat="1" ht="15.75">
      <c r="A28" s="37" t="s">
        <v>68</v>
      </c>
      <c r="B28" s="38">
        <f t="shared" si="0"/>
        <v>9452</v>
      </c>
      <c r="C28" s="39">
        <f t="shared" si="1"/>
        <v>10.096348992715075</v>
      </c>
      <c r="D28" s="39">
        <f t="shared" si="2"/>
        <v>10.318271029646379</v>
      </c>
      <c r="G28" s="38">
        <v>6425</v>
      </c>
      <c r="H28" s="38">
        <v>1534</v>
      </c>
      <c r="I28" s="38">
        <v>1493</v>
      </c>
      <c r="J28" s="38">
        <f t="shared" si="3"/>
        <v>9452</v>
      </c>
      <c r="L28" s="38">
        <v>6100</v>
      </c>
      <c r="M28" s="38">
        <v>1611</v>
      </c>
      <c r="N28" s="38">
        <v>1279</v>
      </c>
      <c r="O28" s="38">
        <f t="shared" si="4"/>
        <v>8990</v>
      </c>
      <c r="Q28" s="38">
        <f>'[4]Márc'!$B$241</f>
        <v>5317</v>
      </c>
      <c r="R28" s="38">
        <f>'[4]Márc'!$B$246</f>
        <v>1513</v>
      </c>
      <c r="S28" s="38">
        <f>'[4]Márc'!$B$249</f>
        <v>1304</v>
      </c>
      <c r="T28" s="38">
        <f aca="true" t="shared" si="7" ref="T28:T34">SUM(Q28:S28)</f>
        <v>8134</v>
      </c>
    </row>
    <row r="29" spans="1:20" ht="15.75">
      <c r="A29" s="34" t="s">
        <v>69</v>
      </c>
      <c r="B29" s="35">
        <f t="shared" si="0"/>
        <v>35875</v>
      </c>
      <c r="C29" s="36">
        <f t="shared" si="1"/>
        <v>38.32062210258711</v>
      </c>
      <c r="D29" s="36">
        <f t="shared" si="2"/>
        <v>37.358109426469404</v>
      </c>
      <c r="G29" s="35">
        <v>23288</v>
      </c>
      <c r="H29" s="35">
        <v>5894</v>
      </c>
      <c r="I29" s="35">
        <v>6693</v>
      </c>
      <c r="J29" s="35">
        <f t="shared" si="3"/>
        <v>35875</v>
      </c>
      <c r="L29" s="35">
        <v>21050</v>
      </c>
      <c r="M29" s="35">
        <v>5630</v>
      </c>
      <c r="N29" s="35">
        <v>5869</v>
      </c>
      <c r="O29" s="35">
        <f t="shared" si="4"/>
        <v>32549</v>
      </c>
      <c r="Q29" s="35">
        <f>'[4]Márc'!$C$241</f>
        <v>20721</v>
      </c>
      <c r="R29" s="35">
        <f>'[4]Márc'!$C$246</f>
        <v>5473</v>
      </c>
      <c r="S29" s="35">
        <f>'[4]Márc'!$C$249</f>
        <v>5252</v>
      </c>
      <c r="T29" s="35">
        <f t="shared" si="7"/>
        <v>31446</v>
      </c>
    </row>
    <row r="30" spans="1:20" s="40" customFormat="1" ht="15.75">
      <c r="A30" s="37" t="s">
        <v>70</v>
      </c>
      <c r="B30" s="38">
        <f t="shared" si="0"/>
        <v>28974</v>
      </c>
      <c r="C30" s="39">
        <f t="shared" si="1"/>
        <v>30.949176440428122</v>
      </c>
      <c r="D30" s="39">
        <f t="shared" si="2"/>
        <v>31.769715472815545</v>
      </c>
      <c r="G30" s="38">
        <f>18051+922+34</f>
        <v>19007</v>
      </c>
      <c r="H30" s="38">
        <v>5121</v>
      </c>
      <c r="I30" s="38">
        <f>4498+337+11</f>
        <v>4846</v>
      </c>
      <c r="J30" s="38">
        <f t="shared" si="3"/>
        <v>28974</v>
      </c>
      <c r="L30" s="38">
        <v>18179</v>
      </c>
      <c r="M30" s="38">
        <v>5016</v>
      </c>
      <c r="N30" s="38">
        <v>4485</v>
      </c>
      <c r="O30" s="38">
        <f t="shared" si="4"/>
        <v>27680</v>
      </c>
      <c r="Q30" s="38">
        <f>'[4]Márc'!$D$241+'[4]Márc'!$E$241+'[4]Márc'!$F$241</f>
        <v>21584</v>
      </c>
      <c r="R30" s="38">
        <f>'[4]Márc'!$D$246+'[4]Márc'!$E$246+'[4]Márc'!$F$246</f>
        <v>5651</v>
      </c>
      <c r="S30" s="38">
        <f>'[4]Márc'!$D$249+'[4]Márc'!$E$249+'[4]Márc'!$F$249</f>
        <v>4462</v>
      </c>
      <c r="T30" s="38">
        <f t="shared" si="7"/>
        <v>31697</v>
      </c>
    </row>
    <row r="31" spans="1:20" ht="15.75">
      <c r="A31" s="34" t="s">
        <v>71</v>
      </c>
      <c r="B31" s="35">
        <f t="shared" si="0"/>
        <v>10754</v>
      </c>
      <c r="C31" s="36">
        <f t="shared" si="1"/>
        <v>11.487107180243115</v>
      </c>
      <c r="D31" s="36">
        <f t="shared" si="2"/>
        <v>11.617523844502852</v>
      </c>
      <c r="G31" s="35">
        <f>5138+1324</f>
        <v>6462</v>
      </c>
      <c r="H31" s="35">
        <v>2185</v>
      </c>
      <c r="I31" s="35">
        <f>1700+407</f>
        <v>2107</v>
      </c>
      <c r="J31" s="35">
        <f t="shared" si="3"/>
        <v>10754</v>
      </c>
      <c r="L31" s="35">
        <v>6046</v>
      </c>
      <c r="M31" s="35">
        <v>2148</v>
      </c>
      <c r="N31" s="35">
        <v>1928</v>
      </c>
      <c r="O31" s="35">
        <f t="shared" si="4"/>
        <v>10122</v>
      </c>
      <c r="Q31" s="35">
        <f>'[4]Márc'!$G$241+'[4]Márc'!$H$241</f>
        <v>6893</v>
      </c>
      <c r="R31" s="35">
        <f>'[4]Márc'!$G$246+'[4]Márc'!$H$246</f>
        <v>2046</v>
      </c>
      <c r="S31" s="35">
        <f>'[4]Márc'!$G$249+'[4]Márc'!$H$249</f>
        <v>1765</v>
      </c>
      <c r="T31" s="35">
        <f t="shared" si="7"/>
        <v>10704</v>
      </c>
    </row>
    <row r="32" spans="1:20" s="40" customFormat="1" ht="15.75">
      <c r="A32" s="37" t="s">
        <v>72</v>
      </c>
      <c r="B32" s="38">
        <f t="shared" si="0"/>
        <v>6167</v>
      </c>
      <c r="C32" s="39">
        <f t="shared" si="1"/>
        <v>6.587408404366682</v>
      </c>
      <c r="D32" s="39">
        <f t="shared" si="2"/>
        <v>6.48019557657213</v>
      </c>
      <c r="G32" s="38">
        <v>3914</v>
      </c>
      <c r="H32" s="38">
        <v>1135</v>
      </c>
      <c r="I32" s="38">
        <f>1118</f>
        <v>1118</v>
      </c>
      <c r="J32" s="38">
        <f t="shared" si="3"/>
        <v>6167</v>
      </c>
      <c r="L32" s="38">
        <v>3557</v>
      </c>
      <c r="M32" s="38">
        <v>1082</v>
      </c>
      <c r="N32" s="38">
        <v>1007</v>
      </c>
      <c r="O32" s="38">
        <f t="shared" si="4"/>
        <v>5646</v>
      </c>
      <c r="Q32" s="38">
        <f>'[4]Márc'!$I$241</f>
        <v>4058</v>
      </c>
      <c r="R32" s="38">
        <f>'[4]Márc'!$I$246</f>
        <v>1135</v>
      </c>
      <c r="S32" s="38">
        <f>'[4]Márc'!$I$249</f>
        <v>1058</v>
      </c>
      <c r="T32" s="38">
        <f t="shared" si="7"/>
        <v>6251</v>
      </c>
    </row>
    <row r="33" spans="1:20" ht="15.75">
      <c r="A33" s="34" t="s">
        <v>73</v>
      </c>
      <c r="B33" s="35">
        <f t="shared" si="0"/>
        <v>2396</v>
      </c>
      <c r="C33" s="36">
        <f t="shared" si="1"/>
        <v>2.5593368796598943</v>
      </c>
      <c r="D33" s="36">
        <f t="shared" si="2"/>
        <v>2.4561846499936877</v>
      </c>
      <c r="G33" s="35">
        <f>1033+396</f>
        <v>1429</v>
      </c>
      <c r="H33" s="35">
        <v>661</v>
      </c>
      <c r="I33" s="35">
        <f>249+57</f>
        <v>306</v>
      </c>
      <c r="J33" s="35">
        <f t="shared" si="3"/>
        <v>2396</v>
      </c>
      <c r="L33" s="35">
        <v>1257</v>
      </c>
      <c r="M33" s="35">
        <v>628</v>
      </c>
      <c r="N33" s="35">
        <v>255</v>
      </c>
      <c r="O33" s="35">
        <f t="shared" si="4"/>
        <v>2140</v>
      </c>
      <c r="Q33" s="35">
        <f>'[4]Márc'!$J$241+'[4]Márc'!$K$241</f>
        <v>908</v>
      </c>
      <c r="R33" s="35">
        <f>'[4]Márc'!$J$246+'[4]Márc'!$K$246</f>
        <v>460</v>
      </c>
      <c r="S33" s="35">
        <f>'[4]Márc'!$J$249+'[4]Márc'!$K$249</f>
        <v>228</v>
      </c>
      <c r="T33" s="35">
        <f t="shared" si="7"/>
        <v>1596</v>
      </c>
    </row>
    <row r="34" spans="1:20" s="49" customFormat="1" ht="21" customHeight="1">
      <c r="A34" s="46" t="s">
        <v>53</v>
      </c>
      <c r="B34" s="47">
        <f t="shared" si="0"/>
        <v>93618</v>
      </c>
      <c r="C34" s="48">
        <f t="shared" si="1"/>
        <v>100</v>
      </c>
      <c r="D34" s="48">
        <f t="shared" si="2"/>
        <v>100</v>
      </c>
      <c r="G34" s="47">
        <f>SUM(G28:G33)</f>
        <v>60525</v>
      </c>
      <c r="H34" s="47">
        <f>SUM(H28:H33)</f>
        <v>16530</v>
      </c>
      <c r="I34" s="47">
        <f>SUM(I28:I33)</f>
        <v>16563</v>
      </c>
      <c r="J34" s="47">
        <f t="shared" si="3"/>
        <v>93618</v>
      </c>
      <c r="L34" s="47">
        <v>56189</v>
      </c>
      <c r="M34" s="47">
        <f>SUM(M28:M33)</f>
        <v>16115</v>
      </c>
      <c r="N34" s="47">
        <f>SUM(N28:N33)</f>
        <v>14823</v>
      </c>
      <c r="O34" s="47">
        <f t="shared" si="4"/>
        <v>87127</v>
      </c>
      <c r="Q34" s="47">
        <f>SUM(Q28:Q33)</f>
        <v>59481</v>
      </c>
      <c r="R34" s="47">
        <f>SUM(R28:R33)</f>
        <v>16278</v>
      </c>
      <c r="S34" s="47">
        <f>SUM(S28:S33)</f>
        <v>14069</v>
      </c>
      <c r="T34" s="47">
        <f t="shared" si="7"/>
        <v>89828</v>
      </c>
    </row>
    <row r="35" spans="1:20" ht="25.5" customHeight="1">
      <c r="A35" s="50" t="s">
        <v>74</v>
      </c>
      <c r="B35" s="35"/>
      <c r="C35" s="36"/>
      <c r="D35" s="36"/>
      <c r="G35" s="35"/>
      <c r="H35" s="35"/>
      <c r="I35" s="35"/>
      <c r="J35" s="35"/>
      <c r="L35" s="35"/>
      <c r="M35" s="35"/>
      <c r="N35" s="35"/>
      <c r="O35" s="35"/>
      <c r="Q35" s="35"/>
      <c r="R35" s="35"/>
      <c r="S35" s="35"/>
      <c r="T35" s="35"/>
    </row>
    <row r="36" spans="1:20" s="40" customFormat="1" ht="15.75">
      <c r="A36" s="37" t="s">
        <v>75</v>
      </c>
      <c r="B36" s="38">
        <f t="shared" si="0"/>
        <v>752</v>
      </c>
      <c r="C36" s="39">
        <f t="shared" si="1"/>
        <v>0.8032643295092824</v>
      </c>
      <c r="D36" s="39">
        <f t="shared" si="2"/>
        <v>1.0582253492028877</v>
      </c>
      <c r="G36" s="38">
        <v>445</v>
      </c>
      <c r="H36" s="38">
        <v>195</v>
      </c>
      <c r="I36" s="38">
        <v>112</v>
      </c>
      <c r="J36" s="38">
        <f t="shared" si="3"/>
        <v>752</v>
      </c>
      <c r="L36" s="38">
        <v>522</v>
      </c>
      <c r="M36" s="38">
        <v>234</v>
      </c>
      <c r="N36" s="38">
        <v>166</v>
      </c>
      <c r="O36" s="38">
        <f t="shared" si="4"/>
        <v>922</v>
      </c>
      <c r="Q36" s="38"/>
      <c r="R36" s="38"/>
      <c r="S36" s="38"/>
      <c r="T36" s="38">
        <f aca="true" t="shared" si="8" ref="T36:T47">SUM(Q36:S36)</f>
        <v>0</v>
      </c>
    </row>
    <row r="37" spans="1:20" ht="15.75">
      <c r="A37" s="34" t="s">
        <v>76</v>
      </c>
      <c r="B37" s="35">
        <f t="shared" si="0"/>
        <v>3835</v>
      </c>
      <c r="C37" s="36">
        <f t="shared" si="1"/>
        <v>4.096434446367152</v>
      </c>
      <c r="D37" s="36">
        <f t="shared" si="2"/>
        <v>4.494588359521159</v>
      </c>
      <c r="G37" s="35">
        <f>589+418+398+420+419</f>
        <v>2244</v>
      </c>
      <c r="H37" s="35">
        <v>904</v>
      </c>
      <c r="I37" s="35">
        <f>181+168+114+97+127</f>
        <v>687</v>
      </c>
      <c r="J37" s="35">
        <f t="shared" si="3"/>
        <v>3835</v>
      </c>
      <c r="L37" s="35">
        <v>2246</v>
      </c>
      <c r="M37" s="35">
        <v>1033</v>
      </c>
      <c r="N37" s="35">
        <v>637</v>
      </c>
      <c r="O37" s="35">
        <f t="shared" si="4"/>
        <v>3916</v>
      </c>
      <c r="Q37" s="35"/>
      <c r="R37" s="35"/>
      <c r="S37" s="35"/>
      <c r="T37" s="35">
        <f t="shared" si="8"/>
        <v>0</v>
      </c>
    </row>
    <row r="38" spans="1:20" s="40" customFormat="1" ht="15.75">
      <c r="A38" s="37" t="s">
        <v>77</v>
      </c>
      <c r="B38" s="38">
        <f t="shared" si="0"/>
        <v>4051</v>
      </c>
      <c r="C38" s="39">
        <f t="shared" si="1"/>
        <v>4.327159306970882</v>
      </c>
      <c r="D38" s="39">
        <f t="shared" si="2"/>
        <v>4.981234290174114</v>
      </c>
      <c r="G38" s="38">
        <v>2579</v>
      </c>
      <c r="H38" s="38">
        <v>819</v>
      </c>
      <c r="I38" s="38">
        <v>653</v>
      </c>
      <c r="J38" s="38">
        <f t="shared" si="3"/>
        <v>4051</v>
      </c>
      <c r="L38" s="38">
        <v>2625</v>
      </c>
      <c r="M38" s="38">
        <v>1014</v>
      </c>
      <c r="N38" s="38">
        <v>701</v>
      </c>
      <c r="O38" s="38">
        <f t="shared" si="4"/>
        <v>4340</v>
      </c>
      <c r="Q38" s="38"/>
      <c r="R38" s="38"/>
      <c r="S38" s="38"/>
      <c r="T38" s="38">
        <f t="shared" si="8"/>
        <v>0</v>
      </c>
    </row>
    <row r="39" spans="1:20" ht="15.75">
      <c r="A39" s="34" t="s">
        <v>78</v>
      </c>
      <c r="B39" s="35">
        <f t="shared" si="0"/>
        <v>5460</v>
      </c>
      <c r="C39" s="36">
        <f t="shared" si="1"/>
        <v>5.832211754149843</v>
      </c>
      <c r="D39" s="36">
        <f t="shared" si="2"/>
        <v>5.649224694985481</v>
      </c>
      <c r="G39" s="35">
        <v>3428</v>
      </c>
      <c r="H39" s="35">
        <v>1140</v>
      </c>
      <c r="I39" s="35">
        <v>892</v>
      </c>
      <c r="J39" s="35">
        <f t="shared" si="3"/>
        <v>5460</v>
      </c>
      <c r="L39" s="35">
        <v>3117</v>
      </c>
      <c r="M39" s="35">
        <v>953</v>
      </c>
      <c r="N39" s="35">
        <v>852</v>
      </c>
      <c r="O39" s="35">
        <f t="shared" si="4"/>
        <v>4922</v>
      </c>
      <c r="Q39" s="35"/>
      <c r="R39" s="35"/>
      <c r="S39" s="35"/>
      <c r="T39" s="35">
        <f t="shared" si="8"/>
        <v>0</v>
      </c>
    </row>
    <row r="40" spans="1:20" s="40" customFormat="1" ht="15.75">
      <c r="A40" s="37" t="s">
        <v>79</v>
      </c>
      <c r="B40" s="38">
        <f t="shared" si="0"/>
        <v>79520</v>
      </c>
      <c r="C40" s="39">
        <f t="shared" si="1"/>
        <v>84.94093016300283</v>
      </c>
      <c r="D40" s="39">
        <f t="shared" si="2"/>
        <v>83.81672730611636</v>
      </c>
      <c r="G40" s="38">
        <f>51828+1</f>
        <v>51829</v>
      </c>
      <c r="H40" s="38">
        <v>13472</v>
      </c>
      <c r="I40" s="38">
        <v>14219</v>
      </c>
      <c r="J40" s="38">
        <f t="shared" si="3"/>
        <v>79520</v>
      </c>
      <c r="L40" s="38">
        <v>47679</v>
      </c>
      <c r="M40" s="38">
        <v>12881</v>
      </c>
      <c r="N40" s="38">
        <v>12467</v>
      </c>
      <c r="O40" s="38">
        <f t="shared" si="4"/>
        <v>73027</v>
      </c>
      <c r="Q40" s="38"/>
      <c r="R40" s="38"/>
      <c r="S40" s="38"/>
      <c r="T40" s="38">
        <f t="shared" si="8"/>
        <v>0</v>
      </c>
    </row>
    <row r="41" spans="1:20" s="44" customFormat="1" ht="23.25" customHeight="1">
      <c r="A41" s="41" t="s">
        <v>53</v>
      </c>
      <c r="B41" s="42">
        <f t="shared" si="0"/>
        <v>93618</v>
      </c>
      <c r="C41" s="43">
        <f t="shared" si="1"/>
        <v>100</v>
      </c>
      <c r="D41" s="43">
        <f t="shared" si="2"/>
        <v>100</v>
      </c>
      <c r="G41" s="42">
        <f>SUM(G36:G40)</f>
        <v>60525</v>
      </c>
      <c r="H41" s="42">
        <f>SUM(H36:H40)</f>
        <v>16530</v>
      </c>
      <c r="I41" s="42">
        <f>SUM(I36:I40)</f>
        <v>16563</v>
      </c>
      <c r="J41" s="42">
        <f t="shared" si="3"/>
        <v>93618</v>
      </c>
      <c r="L41" s="42">
        <v>56189</v>
      </c>
      <c r="M41" s="42">
        <f>SUM(M36:M40)</f>
        <v>16115</v>
      </c>
      <c r="N41" s="42">
        <f>SUM(N36:N40)</f>
        <v>14823</v>
      </c>
      <c r="O41" s="42">
        <f t="shared" si="4"/>
        <v>87127</v>
      </c>
      <c r="Q41" s="42">
        <f>SUM(Q36:Q40)</f>
        <v>0</v>
      </c>
      <c r="R41" s="42">
        <f>SUM(R36:R40)</f>
        <v>0</v>
      </c>
      <c r="S41" s="42">
        <f>SUM(S36:S40)</f>
        <v>0</v>
      </c>
      <c r="T41" s="42">
        <f t="shared" si="8"/>
        <v>0</v>
      </c>
    </row>
    <row r="42" spans="1:20" ht="15.75">
      <c r="A42" s="52" t="s">
        <v>75</v>
      </c>
      <c r="B42" s="38">
        <f t="shared" si="0"/>
        <v>7505</v>
      </c>
      <c r="C42" s="39">
        <f t="shared" si="1"/>
        <v>8.016620735328676</v>
      </c>
      <c r="D42" s="39">
        <f t="shared" si="2"/>
        <v>8.344141310959863</v>
      </c>
      <c r="G42" s="38">
        <v>4883</v>
      </c>
      <c r="H42" s="38">
        <v>1549</v>
      </c>
      <c r="I42" s="38">
        <v>1073</v>
      </c>
      <c r="J42" s="38">
        <f t="shared" si="3"/>
        <v>7505</v>
      </c>
      <c r="L42" s="38">
        <v>4495</v>
      </c>
      <c r="M42" s="38">
        <v>1574</v>
      </c>
      <c r="N42" s="38">
        <v>1201</v>
      </c>
      <c r="O42" s="38">
        <f t="shared" si="4"/>
        <v>7270</v>
      </c>
      <c r="Q42" s="38"/>
      <c r="R42" s="38"/>
      <c r="S42" s="38"/>
      <c r="T42" s="38">
        <f t="shared" si="8"/>
        <v>0</v>
      </c>
    </row>
    <row r="43" spans="1:20" ht="15.75">
      <c r="A43" s="34" t="s">
        <v>80</v>
      </c>
      <c r="B43" s="35">
        <f t="shared" si="0"/>
        <v>35876</v>
      </c>
      <c r="C43" s="36">
        <f t="shared" si="1"/>
        <v>38.321690273238055</v>
      </c>
      <c r="D43" s="36">
        <f t="shared" si="2"/>
        <v>39.769531832841714</v>
      </c>
      <c r="G43" s="35">
        <f>4846+4828+4999+3624+3520</f>
        <v>21817</v>
      </c>
      <c r="H43" s="35">
        <v>7510</v>
      </c>
      <c r="I43" s="35">
        <f>1509+1700+1314+1032+994</f>
        <v>6549</v>
      </c>
      <c r="J43" s="35">
        <f t="shared" si="3"/>
        <v>35876</v>
      </c>
      <c r="L43" s="35">
        <v>21308</v>
      </c>
      <c r="M43" s="35">
        <v>7483</v>
      </c>
      <c r="N43" s="35">
        <v>5859</v>
      </c>
      <c r="O43" s="35">
        <f t="shared" si="4"/>
        <v>34650</v>
      </c>
      <c r="Q43" s="35"/>
      <c r="R43" s="35"/>
      <c r="S43" s="35"/>
      <c r="T43" s="35">
        <f t="shared" si="8"/>
        <v>0</v>
      </c>
    </row>
    <row r="44" spans="1:20" ht="15.75">
      <c r="A44" s="52" t="s">
        <v>81</v>
      </c>
      <c r="B44" s="38">
        <f t="shared" si="0"/>
        <v>19370</v>
      </c>
      <c r="C44" s="39">
        <f t="shared" si="1"/>
        <v>20.69046550876968</v>
      </c>
      <c r="D44" s="39">
        <f t="shared" si="2"/>
        <v>19.63340870223926</v>
      </c>
      <c r="G44" s="38">
        <f>3014+2374+2831+1738+1252+1170</f>
        <v>12379</v>
      </c>
      <c r="H44" s="38">
        <v>3336</v>
      </c>
      <c r="I44" s="38">
        <f>1042+707+855+458+315+278</f>
        <v>3655</v>
      </c>
      <c r="J44" s="38">
        <f t="shared" si="3"/>
        <v>19370</v>
      </c>
      <c r="L44" s="38">
        <v>10619</v>
      </c>
      <c r="M44" s="38">
        <v>3435</v>
      </c>
      <c r="N44" s="38">
        <v>3052</v>
      </c>
      <c r="O44" s="38">
        <f t="shared" si="4"/>
        <v>17106</v>
      </c>
      <c r="Q44" s="38"/>
      <c r="R44" s="38"/>
      <c r="S44" s="38"/>
      <c r="T44" s="38">
        <f t="shared" si="8"/>
        <v>0</v>
      </c>
    </row>
    <row r="45" spans="1:20" ht="15.75">
      <c r="A45" s="34" t="s">
        <v>82</v>
      </c>
      <c r="B45" s="35">
        <f t="shared" si="0"/>
        <v>15462</v>
      </c>
      <c r="C45" s="36">
        <f t="shared" si="1"/>
        <v>16.516054604883674</v>
      </c>
      <c r="D45" s="36">
        <f t="shared" si="2"/>
        <v>15.198503334213276</v>
      </c>
      <c r="G45" s="35">
        <f>1001+980+1018+1287+971+1203+3717</f>
        <v>10177</v>
      </c>
      <c r="H45" s="35">
        <v>2538</v>
      </c>
      <c r="I45" s="35">
        <f>268+332+265+251+329+312+990</f>
        <v>2747</v>
      </c>
      <c r="J45" s="35">
        <f t="shared" si="3"/>
        <v>15462</v>
      </c>
      <c r="L45" s="35">
        <v>8578</v>
      </c>
      <c r="M45" s="35">
        <v>2178</v>
      </c>
      <c r="N45" s="35">
        <v>2486</v>
      </c>
      <c r="O45" s="35">
        <f t="shared" si="4"/>
        <v>13242</v>
      </c>
      <c r="Q45" s="35"/>
      <c r="R45" s="35"/>
      <c r="S45" s="35"/>
      <c r="T45" s="35">
        <f t="shared" si="8"/>
        <v>0</v>
      </c>
    </row>
    <row r="46" spans="1:20" s="40" customFormat="1" ht="15.75">
      <c r="A46" s="37" t="s">
        <v>83</v>
      </c>
      <c r="B46" s="38">
        <f t="shared" si="0"/>
        <v>15405</v>
      </c>
      <c r="C46" s="39">
        <f t="shared" si="1"/>
        <v>16.45516887777991</v>
      </c>
      <c r="D46" s="39">
        <f t="shared" si="2"/>
        <v>17.05441481974589</v>
      </c>
      <c r="G46" s="38">
        <f>2438+1693+7138</f>
        <v>11269</v>
      </c>
      <c r="H46" s="38">
        <v>1597</v>
      </c>
      <c r="I46" s="38">
        <f>699+447+1393</f>
        <v>2539</v>
      </c>
      <c r="J46" s="38">
        <f t="shared" si="3"/>
        <v>15405</v>
      </c>
      <c r="L46" s="38">
        <v>11189</v>
      </c>
      <c r="M46" s="38">
        <v>1445</v>
      </c>
      <c r="N46" s="38">
        <v>2225</v>
      </c>
      <c r="O46" s="38">
        <f t="shared" si="4"/>
        <v>14859</v>
      </c>
      <c r="Q46" s="38"/>
      <c r="R46" s="38"/>
      <c r="S46" s="38"/>
      <c r="T46" s="38">
        <f t="shared" si="8"/>
        <v>0</v>
      </c>
    </row>
    <row r="47" spans="1:20" s="44" customFormat="1" ht="22.5" customHeight="1">
      <c r="A47" s="53" t="s">
        <v>53</v>
      </c>
      <c r="B47" s="54">
        <f t="shared" si="0"/>
        <v>93618</v>
      </c>
      <c r="C47" s="55">
        <f t="shared" si="1"/>
        <v>100</v>
      </c>
      <c r="D47" s="55">
        <f t="shared" si="2"/>
        <v>100</v>
      </c>
      <c r="G47" s="54">
        <f>SUM(G42:G46)</f>
        <v>60525</v>
      </c>
      <c r="H47" s="54">
        <f>SUM(H42:H46)</f>
        <v>16530</v>
      </c>
      <c r="I47" s="54">
        <f>SUM(I42:I46)</f>
        <v>16563</v>
      </c>
      <c r="J47" s="54">
        <f t="shared" si="3"/>
        <v>93618</v>
      </c>
      <c r="L47" s="54">
        <v>56189</v>
      </c>
      <c r="M47" s="54">
        <f>SUM(M42:M46)</f>
        <v>16115</v>
      </c>
      <c r="N47" s="54">
        <f>SUM(N42:N46)</f>
        <v>14823</v>
      </c>
      <c r="O47" s="54">
        <f t="shared" si="4"/>
        <v>87127</v>
      </c>
      <c r="Q47" s="54">
        <f>SUM(Q42:Q46)</f>
        <v>0</v>
      </c>
      <c r="R47" s="54">
        <f>SUM(R42:R46)</f>
        <v>0</v>
      </c>
      <c r="S47" s="54">
        <f>SUM(S42:S46)</f>
        <v>0</v>
      </c>
      <c r="T47" s="54">
        <f t="shared" si="8"/>
        <v>0</v>
      </c>
    </row>
    <row r="48" spans="3:4" ht="15.75">
      <c r="C48" s="56"/>
      <c r="D48" s="56"/>
    </row>
    <row r="49" spans="3:4" ht="15.75">
      <c r="C49" s="56"/>
      <c r="D49" s="56"/>
    </row>
    <row r="50" spans="3:4" ht="15.75">
      <c r="C50" s="56"/>
      <c r="D50" s="56"/>
    </row>
    <row r="51" spans="3:4" ht="15.75">
      <c r="C51" s="56"/>
      <c r="D51" s="56"/>
    </row>
    <row r="52" spans="3:4" ht="15.75">
      <c r="C52" s="56"/>
      <c r="D52" s="56"/>
    </row>
    <row r="53" spans="3:4" ht="15.75">
      <c r="C53" s="56"/>
      <c r="D53" s="56"/>
    </row>
    <row r="54" spans="3:4" ht="15.75">
      <c r="C54" s="56"/>
      <c r="D54" s="56"/>
    </row>
    <row r="55" spans="3:4" ht="15.75">
      <c r="C55" s="56"/>
      <c r="D55" s="56"/>
    </row>
    <row r="56" spans="3:4" ht="15.75">
      <c r="C56" s="56"/>
      <c r="D56" s="56"/>
    </row>
    <row r="57" spans="3:4" ht="15.75">
      <c r="C57" s="56"/>
      <c r="D57" s="56"/>
    </row>
    <row r="58" spans="3:4" ht="15.75">
      <c r="C58" s="56"/>
      <c r="D58" s="56"/>
    </row>
    <row r="59" spans="3:4" ht="15.75">
      <c r="C59" s="56"/>
      <c r="D59" s="56"/>
    </row>
    <row r="60" spans="3:4" ht="15.75">
      <c r="C60" s="56"/>
      <c r="D60" s="56"/>
    </row>
    <row r="61" spans="3:4" ht="15.75">
      <c r="C61" s="56"/>
      <c r="D61" s="56"/>
    </row>
    <row r="62" spans="3:4" ht="15.75">
      <c r="C62" s="56"/>
      <c r="D62" s="56"/>
    </row>
    <row r="63" spans="3:4" ht="15.75">
      <c r="C63" s="56"/>
      <c r="D63" s="56"/>
    </row>
    <row r="64" spans="3:4" ht="15.75">
      <c r="C64" s="56"/>
      <c r="D64" s="56"/>
    </row>
    <row r="65" spans="3:4" ht="15.75">
      <c r="C65" s="56"/>
      <c r="D65" s="56"/>
    </row>
    <row r="66" spans="3:4" ht="15.75">
      <c r="C66" s="56"/>
      <c r="D66" s="56"/>
    </row>
    <row r="67" spans="3:4" ht="15.75">
      <c r="C67" s="56"/>
      <c r="D67" s="56"/>
    </row>
    <row r="68" spans="3:4" ht="15.75">
      <c r="C68" s="56"/>
      <c r="D68" s="56"/>
    </row>
    <row r="69" spans="3:4" ht="15.75">
      <c r="C69" s="56"/>
      <c r="D69" s="56"/>
    </row>
    <row r="70" spans="3:4" ht="15.75">
      <c r="C70" s="56"/>
      <c r="D70" s="56"/>
    </row>
    <row r="71" spans="3:4" ht="15.75">
      <c r="C71" s="56"/>
      <c r="D71" s="56"/>
    </row>
    <row r="72" spans="3:4" ht="15.75">
      <c r="C72" s="56"/>
      <c r="D72" s="56"/>
    </row>
    <row r="73" spans="3:4" ht="15.75">
      <c r="C73" s="56"/>
      <c r="D73" s="56"/>
    </row>
    <row r="74" spans="3:4" ht="15.75">
      <c r="C74" s="56"/>
      <c r="D74" s="56"/>
    </row>
    <row r="75" spans="3:4" ht="15.75">
      <c r="C75" s="56"/>
      <c r="D75" s="56"/>
    </row>
    <row r="76" spans="3:4" ht="15.75">
      <c r="C76" s="56"/>
      <c r="D76" s="56"/>
    </row>
    <row r="77" spans="3:4" ht="15.75">
      <c r="C77" s="56"/>
      <c r="D77" s="56"/>
    </row>
    <row r="78" spans="3:4" ht="15.75">
      <c r="C78" s="56"/>
      <c r="D78" s="56"/>
    </row>
    <row r="79" spans="3:4" ht="15.75">
      <c r="C79" s="56"/>
      <c r="D79" s="56"/>
    </row>
    <row r="80" spans="3:4" ht="15.75">
      <c r="C80" s="56"/>
      <c r="D80" s="56"/>
    </row>
    <row r="81" spans="3:4" ht="15.75">
      <c r="C81" s="56"/>
      <c r="D81" s="56"/>
    </row>
    <row r="82" spans="3:4" ht="15.75">
      <c r="C82" s="56"/>
      <c r="D82" s="56"/>
    </row>
    <row r="83" spans="3:4" ht="15.75">
      <c r="C83" s="56"/>
      <c r="D83" s="56"/>
    </row>
    <row r="84" spans="3:4" ht="15.75">
      <c r="C84" s="56"/>
      <c r="D84" s="56"/>
    </row>
    <row r="85" spans="3:4" ht="15.75">
      <c r="C85" s="56"/>
      <c r="D85" s="56"/>
    </row>
    <row r="86" spans="3:4" ht="15.75">
      <c r="C86" s="56"/>
      <c r="D86" s="56"/>
    </row>
    <row r="87" spans="3:4" ht="15.75">
      <c r="C87" s="56"/>
      <c r="D87" s="56"/>
    </row>
    <row r="88" spans="3:4" ht="15.75">
      <c r="C88" s="56"/>
      <c r="D88" s="56"/>
    </row>
    <row r="89" spans="3:4" ht="15.75">
      <c r="C89" s="56"/>
      <c r="D89" s="56"/>
    </row>
    <row r="90" spans="3:4" ht="15.75">
      <c r="C90" s="56"/>
      <c r="D90" s="56"/>
    </row>
    <row r="91" spans="3:4" ht="15.75">
      <c r="C91" s="56"/>
      <c r="D91" s="56"/>
    </row>
    <row r="92" spans="3:4" ht="15.75">
      <c r="C92" s="56"/>
      <c r="D92" s="56"/>
    </row>
    <row r="93" spans="3:4" ht="15.75">
      <c r="C93" s="56"/>
      <c r="D93" s="56"/>
    </row>
    <row r="94" spans="3:4" ht="15.75">
      <c r="C94" s="56"/>
      <c r="D94" s="56"/>
    </row>
    <row r="95" spans="3:4" ht="15.75">
      <c r="C95" s="56"/>
      <c r="D95" s="56"/>
    </row>
    <row r="96" spans="3:4" ht="15.75">
      <c r="C96" s="56"/>
      <c r="D96" s="56"/>
    </row>
    <row r="97" spans="3:4" ht="15.75">
      <c r="C97" s="56"/>
      <c r="D97" s="56"/>
    </row>
    <row r="98" spans="3:4" ht="15.75">
      <c r="C98" s="56"/>
      <c r="D98" s="56"/>
    </row>
    <row r="99" spans="3:4" ht="15.75">
      <c r="C99" s="56"/>
      <c r="D99" s="56"/>
    </row>
    <row r="100" spans="3:4" ht="15.75">
      <c r="C100" s="56"/>
      <c r="D100" s="56"/>
    </row>
    <row r="101" spans="3:4" ht="15.75">
      <c r="C101" s="56"/>
      <c r="D101" s="56"/>
    </row>
    <row r="102" spans="3:4" ht="15.75">
      <c r="C102" s="56"/>
      <c r="D102" s="56"/>
    </row>
    <row r="103" spans="3:4" ht="15.75">
      <c r="C103" s="56"/>
      <c r="D103" s="56"/>
    </row>
    <row r="104" spans="3:4" ht="15.75">
      <c r="C104" s="56"/>
      <c r="D104" s="56"/>
    </row>
    <row r="105" spans="3:4" ht="15.75">
      <c r="C105" s="56"/>
      <c r="D105" s="56"/>
    </row>
    <row r="106" spans="3:4" ht="15.75">
      <c r="C106" s="56"/>
      <c r="D106" s="56"/>
    </row>
    <row r="107" spans="3:4" ht="15.75">
      <c r="C107" s="56"/>
      <c r="D107" s="56"/>
    </row>
    <row r="108" spans="3:4" ht="15.75">
      <c r="C108" s="56"/>
      <c r="D108" s="56"/>
    </row>
    <row r="109" spans="3:4" ht="15.75">
      <c r="C109" s="56"/>
      <c r="D109" s="56"/>
    </row>
    <row r="110" spans="3:4" ht="15.75">
      <c r="C110" s="56"/>
      <c r="D110" s="56"/>
    </row>
    <row r="111" spans="3:4" ht="15.75">
      <c r="C111" s="56"/>
      <c r="D111" s="56"/>
    </row>
    <row r="112" spans="3:4" ht="15.75">
      <c r="C112" s="56"/>
      <c r="D112" s="56"/>
    </row>
    <row r="113" spans="3:4" ht="15.75">
      <c r="C113" s="56"/>
      <c r="D113" s="56"/>
    </row>
    <row r="114" spans="3:4" ht="15.75">
      <c r="C114" s="56"/>
      <c r="D114" s="56"/>
    </row>
    <row r="115" spans="3:4" ht="15.75">
      <c r="C115" s="56"/>
      <c r="D115" s="56"/>
    </row>
    <row r="116" spans="3:4" ht="15.75">
      <c r="C116" s="56"/>
      <c r="D116" s="56"/>
    </row>
    <row r="117" spans="3:4" ht="15.75">
      <c r="C117" s="56"/>
      <c r="D117" s="56"/>
    </row>
    <row r="118" spans="3:4" ht="15.75">
      <c r="C118" s="56"/>
      <c r="D118" s="56"/>
    </row>
    <row r="119" spans="3:4" ht="15.75">
      <c r="C119" s="56"/>
      <c r="D119" s="56"/>
    </row>
    <row r="120" spans="3:4" ht="15.75">
      <c r="C120" s="56"/>
      <c r="D120" s="56"/>
    </row>
    <row r="121" spans="3:4" ht="15.75">
      <c r="C121" s="56"/>
      <c r="D121" s="56"/>
    </row>
    <row r="122" spans="3:4" ht="15.75">
      <c r="C122" s="56"/>
      <c r="D122" s="56"/>
    </row>
    <row r="123" spans="3:4" ht="15.75">
      <c r="C123" s="56"/>
      <c r="D123" s="56"/>
    </row>
    <row r="124" spans="3:4" ht="15.75">
      <c r="C124" s="56"/>
      <c r="D124" s="56"/>
    </row>
    <row r="125" spans="3:4" ht="15.75">
      <c r="C125" s="56"/>
      <c r="D125" s="56"/>
    </row>
    <row r="126" spans="3:4" ht="15.75">
      <c r="C126" s="56"/>
      <c r="D126" s="56"/>
    </row>
    <row r="127" spans="3:4" ht="15.75">
      <c r="C127" s="56"/>
      <c r="D127" s="56"/>
    </row>
    <row r="128" spans="3:4" ht="15.75">
      <c r="C128" s="56"/>
      <c r="D128" s="56"/>
    </row>
    <row r="129" spans="3:4" ht="15.75">
      <c r="C129" s="56"/>
      <c r="D129" s="56"/>
    </row>
    <row r="130" spans="3:4" ht="15.75">
      <c r="C130" s="56"/>
      <c r="D130" s="56"/>
    </row>
    <row r="131" spans="3:4" ht="15.75">
      <c r="C131" s="56"/>
      <c r="D131" s="56"/>
    </row>
    <row r="132" spans="3:4" ht="15.75">
      <c r="C132" s="56"/>
      <c r="D132" s="56"/>
    </row>
    <row r="133" spans="3:4" ht="15.75">
      <c r="C133" s="56"/>
      <c r="D133" s="56"/>
    </row>
    <row r="134" spans="3:4" ht="15.75">
      <c r="C134" s="56"/>
      <c r="D134" s="56"/>
    </row>
    <row r="135" spans="3:4" ht="15.75">
      <c r="C135" s="56"/>
      <c r="D135" s="56"/>
    </row>
    <row r="136" spans="3:4" ht="15.75">
      <c r="C136" s="56"/>
      <c r="D136" s="56"/>
    </row>
    <row r="137" spans="3:4" ht="15.75">
      <c r="C137" s="56"/>
      <c r="D137" s="56"/>
    </row>
    <row r="138" spans="3:4" ht="15.75">
      <c r="C138" s="56"/>
      <c r="D138" s="56"/>
    </row>
    <row r="139" spans="3:4" ht="15.75">
      <c r="C139" s="56"/>
      <c r="D139" s="56"/>
    </row>
    <row r="140" spans="3:4" ht="15.75">
      <c r="C140" s="56"/>
      <c r="D140" s="56"/>
    </row>
    <row r="141" spans="3:4" ht="15.75">
      <c r="C141" s="56"/>
      <c r="D141" s="56"/>
    </row>
    <row r="142" spans="3:4" ht="15.75">
      <c r="C142" s="56"/>
      <c r="D142" s="56"/>
    </row>
    <row r="143" spans="3:4" ht="15.75">
      <c r="C143" s="56"/>
      <c r="D143" s="56"/>
    </row>
    <row r="144" spans="3:4" ht="15.75">
      <c r="C144" s="56"/>
      <c r="D144" s="56"/>
    </row>
    <row r="145" spans="3:4" ht="15.75">
      <c r="C145" s="56"/>
      <c r="D145" s="56"/>
    </row>
    <row r="146" spans="3:4" ht="15.75">
      <c r="C146" s="56"/>
      <c r="D146" s="56"/>
    </row>
    <row r="147" spans="3:4" ht="15.75">
      <c r="C147" s="56"/>
      <c r="D147" s="56"/>
    </row>
    <row r="148" spans="3:4" ht="15.75">
      <c r="C148" s="56"/>
      <c r="D148" s="56"/>
    </row>
    <row r="149" spans="3:4" ht="15.75">
      <c r="C149" s="56"/>
      <c r="D149" s="56"/>
    </row>
    <row r="150" spans="3:4" ht="15.75">
      <c r="C150" s="56"/>
      <c r="D150" s="56"/>
    </row>
    <row r="151" spans="3:4" ht="15.75">
      <c r="C151" s="56"/>
      <c r="D151" s="56"/>
    </row>
    <row r="152" spans="3:4" ht="15.75">
      <c r="C152" s="56"/>
      <c r="D152" s="56"/>
    </row>
    <row r="153" spans="3:4" ht="15.75">
      <c r="C153" s="56"/>
      <c r="D153" s="56"/>
    </row>
    <row r="154" spans="3:4" ht="15.75">
      <c r="C154" s="56"/>
      <c r="D154" s="56"/>
    </row>
    <row r="155" spans="3:4" ht="15.75">
      <c r="C155" s="56"/>
      <c r="D155" s="56"/>
    </row>
    <row r="156" spans="3:4" ht="15.75">
      <c r="C156" s="56"/>
      <c r="D156" s="56"/>
    </row>
    <row r="157" spans="3:4" ht="15.75">
      <c r="C157" s="56"/>
      <c r="D157" s="56"/>
    </row>
    <row r="158" spans="3:4" ht="15.75">
      <c r="C158" s="56"/>
      <c r="D158" s="56"/>
    </row>
    <row r="159" spans="3:4" ht="15.75">
      <c r="C159" s="56"/>
      <c r="D159" s="56"/>
    </row>
    <row r="160" spans="3:4" ht="15.75">
      <c r="C160" s="56"/>
      <c r="D160" s="56"/>
    </row>
    <row r="161" spans="3:4" ht="15.75">
      <c r="C161" s="56"/>
      <c r="D161" s="56"/>
    </row>
    <row r="162" spans="3:4" ht="15.75">
      <c r="C162" s="56"/>
      <c r="D162" s="56"/>
    </row>
    <row r="163" spans="3:4" ht="15.75">
      <c r="C163" s="56"/>
      <c r="D163" s="56"/>
    </row>
    <row r="164" spans="3:4" ht="15.75">
      <c r="C164" s="56"/>
      <c r="D164" s="56"/>
    </row>
    <row r="165" spans="3:4" ht="15.75">
      <c r="C165" s="56"/>
      <c r="D165" s="56"/>
    </row>
    <row r="166" spans="3:4" ht="15.75">
      <c r="C166" s="56"/>
      <c r="D166" s="56"/>
    </row>
    <row r="167" spans="3:4" ht="15.75">
      <c r="C167" s="56"/>
      <c r="D167" s="56"/>
    </row>
    <row r="168" spans="3:4" ht="15.75">
      <c r="C168" s="56"/>
      <c r="D168" s="56"/>
    </row>
    <row r="169" spans="3:4" ht="15.75">
      <c r="C169" s="56"/>
      <c r="D169" s="56"/>
    </row>
    <row r="170" spans="3:4" ht="15.75">
      <c r="C170" s="56"/>
      <c r="D170" s="56"/>
    </row>
    <row r="171" spans="3:4" ht="15.75">
      <c r="C171" s="56"/>
      <c r="D171" s="56"/>
    </row>
    <row r="172" spans="3:4" ht="15.75">
      <c r="C172" s="56"/>
      <c r="D172" s="56"/>
    </row>
    <row r="173" spans="3:4" ht="15.75">
      <c r="C173" s="56"/>
      <c r="D173" s="56"/>
    </row>
    <row r="174" spans="3:4" ht="15.75">
      <c r="C174" s="56"/>
      <c r="D174" s="56"/>
    </row>
    <row r="175" spans="3:4" ht="15.75">
      <c r="C175" s="56"/>
      <c r="D175" s="56"/>
    </row>
    <row r="176" spans="3:4" ht="15.75">
      <c r="C176" s="56"/>
      <c r="D176" s="56"/>
    </row>
    <row r="177" spans="3:4" ht="15.75">
      <c r="C177" s="56"/>
      <c r="D177" s="56"/>
    </row>
    <row r="178" spans="3:4" ht="15.75">
      <c r="C178" s="56"/>
      <c r="D178" s="56"/>
    </row>
    <row r="179" spans="3:4" ht="15.75">
      <c r="C179" s="56"/>
      <c r="D179" s="56"/>
    </row>
    <row r="180" spans="3:4" ht="15.75">
      <c r="C180" s="56"/>
      <c r="D180" s="56"/>
    </row>
    <row r="181" spans="3:4" ht="15.75">
      <c r="C181" s="56"/>
      <c r="D181" s="56"/>
    </row>
    <row r="182" spans="3:4" ht="15.75">
      <c r="C182" s="56"/>
      <c r="D182" s="56"/>
    </row>
    <row r="183" spans="3:4" ht="15.75">
      <c r="C183" s="56"/>
      <c r="D183" s="56"/>
    </row>
    <row r="184" spans="3:4" ht="15.75">
      <c r="C184" s="56"/>
      <c r="D184" s="56"/>
    </row>
    <row r="185" spans="3:4" ht="15.75">
      <c r="C185" s="56"/>
      <c r="D185" s="56"/>
    </row>
    <row r="186" spans="3:4" ht="15.75">
      <c r="C186" s="56"/>
      <c r="D186" s="56"/>
    </row>
    <row r="187" spans="3:4" ht="15.75">
      <c r="C187" s="56"/>
      <c r="D187" s="56"/>
    </row>
    <row r="188" spans="3:4" ht="15.75">
      <c r="C188" s="56"/>
      <c r="D188" s="56"/>
    </row>
    <row r="189" spans="3:4" ht="15.75">
      <c r="C189" s="56"/>
      <c r="D189" s="56"/>
    </row>
    <row r="190" spans="3:4" ht="15.75">
      <c r="C190" s="56"/>
      <c r="D190" s="56"/>
    </row>
    <row r="191" spans="3:4" ht="15.75">
      <c r="C191" s="56"/>
      <c r="D191" s="56"/>
    </row>
    <row r="192" spans="3:4" ht="15.75">
      <c r="C192" s="56"/>
      <c r="D192" s="56"/>
    </row>
    <row r="193" spans="3:4" ht="15.75">
      <c r="C193" s="56"/>
      <c r="D193" s="56"/>
    </row>
    <row r="194" spans="3:4" ht="15.75">
      <c r="C194" s="56"/>
      <c r="D194" s="56"/>
    </row>
    <row r="195" spans="3:4" ht="15.75">
      <c r="C195" s="56"/>
      <c r="D195" s="56"/>
    </row>
    <row r="196" spans="3:4" ht="15.75">
      <c r="C196" s="56"/>
      <c r="D196" s="56"/>
    </row>
    <row r="197" spans="3:4" ht="15.75">
      <c r="C197" s="56"/>
      <c r="D197" s="56"/>
    </row>
    <row r="198" spans="3:4" ht="15.75">
      <c r="C198" s="56"/>
      <c r="D198" s="56"/>
    </row>
    <row r="199" spans="3:4" ht="15.75">
      <c r="C199" s="56"/>
      <c r="D199" s="56"/>
    </row>
    <row r="200" spans="3:4" ht="15.75">
      <c r="C200" s="56"/>
      <c r="D200" s="56"/>
    </row>
    <row r="201" spans="3:4" ht="15.75">
      <c r="C201" s="56"/>
      <c r="D201" s="56"/>
    </row>
    <row r="202" spans="3:4" ht="15.75">
      <c r="C202" s="56"/>
      <c r="D202" s="56"/>
    </row>
    <row r="203" spans="3:4" ht="15.75">
      <c r="C203" s="56"/>
      <c r="D203" s="56"/>
    </row>
    <row r="204" spans="3:4" ht="15.75">
      <c r="C204" s="56"/>
      <c r="D204" s="56"/>
    </row>
    <row r="205" spans="3:4" ht="15.75">
      <c r="C205" s="56"/>
      <c r="D205" s="56"/>
    </row>
    <row r="206" spans="3:4" ht="15.75">
      <c r="C206" s="56"/>
      <c r="D206" s="56"/>
    </row>
    <row r="207" spans="3:4" ht="15.75">
      <c r="C207" s="56"/>
      <c r="D207" s="56"/>
    </row>
    <row r="208" spans="3:4" ht="15.75">
      <c r="C208" s="56"/>
      <c r="D208" s="56"/>
    </row>
    <row r="209" spans="3:4" ht="15.75">
      <c r="C209" s="56"/>
      <c r="D209" s="56"/>
    </row>
    <row r="210" spans="3:4" ht="15.75">
      <c r="C210" s="56"/>
      <c r="D210" s="56"/>
    </row>
    <row r="211" spans="3:4" ht="15.75">
      <c r="C211" s="56"/>
      <c r="D211" s="56"/>
    </row>
    <row r="212" spans="3:4" ht="15.75">
      <c r="C212" s="56"/>
      <c r="D212" s="56"/>
    </row>
    <row r="213" spans="3:4" ht="15.75">
      <c r="C213" s="56"/>
      <c r="D213" s="56"/>
    </row>
    <row r="214" spans="3:4" ht="15.75">
      <c r="C214" s="56"/>
      <c r="D214" s="56"/>
    </row>
    <row r="215" spans="3:4" ht="15.75">
      <c r="C215" s="56"/>
      <c r="D215" s="56"/>
    </row>
    <row r="216" spans="3:4" ht="15.75">
      <c r="C216" s="56"/>
      <c r="D216" s="56"/>
    </row>
    <row r="217" spans="3:4" ht="15.75">
      <c r="C217" s="56"/>
      <c r="D217" s="56"/>
    </row>
    <row r="218" spans="3:4" ht="15.75">
      <c r="C218" s="56"/>
      <c r="D218" s="56"/>
    </row>
    <row r="219" spans="3:4" ht="15.75">
      <c r="C219" s="56"/>
      <c r="D219" s="56"/>
    </row>
    <row r="220" spans="3:4" ht="15.75">
      <c r="C220" s="56"/>
      <c r="D220" s="56"/>
    </row>
    <row r="221" spans="3:4" ht="15.75">
      <c r="C221" s="56"/>
      <c r="D221" s="56"/>
    </row>
    <row r="222" spans="3:4" ht="15.75">
      <c r="C222" s="56"/>
      <c r="D222" s="56"/>
    </row>
    <row r="223" spans="3:4" ht="15.75">
      <c r="C223" s="56"/>
      <c r="D223" s="56"/>
    </row>
    <row r="224" spans="3:4" ht="15.75">
      <c r="C224" s="56"/>
      <c r="D224" s="56"/>
    </row>
    <row r="225" spans="3:4" ht="15.75">
      <c r="C225" s="56"/>
      <c r="D225" s="56"/>
    </row>
    <row r="226" spans="3:4" ht="15.75">
      <c r="C226" s="56"/>
      <c r="D226" s="56"/>
    </row>
    <row r="227" spans="3:4" ht="15.75">
      <c r="C227" s="56"/>
      <c r="D227" s="56"/>
    </row>
    <row r="228" spans="3:4" ht="15.75">
      <c r="C228" s="56"/>
      <c r="D228" s="56"/>
    </row>
    <row r="229" spans="3:4" ht="15.75">
      <c r="C229" s="56"/>
      <c r="D229" s="56"/>
    </row>
    <row r="230" spans="3:4" ht="15.75">
      <c r="C230" s="56"/>
      <c r="D230" s="56"/>
    </row>
    <row r="231" spans="3:4" ht="15.75">
      <c r="C231" s="56"/>
      <c r="D231" s="56"/>
    </row>
    <row r="232" spans="3:4" ht="15.75">
      <c r="C232" s="56"/>
      <c r="D232" s="56"/>
    </row>
    <row r="233" spans="3:4" ht="15.75">
      <c r="C233" s="56"/>
      <c r="D233" s="56"/>
    </row>
    <row r="234" spans="3:4" ht="15.75">
      <c r="C234" s="56"/>
      <c r="D234" s="56"/>
    </row>
    <row r="235" spans="3:4" ht="15.75">
      <c r="C235" s="56"/>
      <c r="D235" s="56"/>
    </row>
    <row r="236" spans="3:4" ht="15.75">
      <c r="C236" s="56"/>
      <c r="D236" s="56"/>
    </row>
    <row r="237" spans="3:4" ht="15.75">
      <c r="C237" s="56"/>
      <c r="D237" s="56"/>
    </row>
    <row r="238" spans="3:4" ht="15.75">
      <c r="C238" s="56"/>
      <c r="D238" s="56"/>
    </row>
    <row r="239" spans="3:4" ht="15.75">
      <c r="C239" s="56"/>
      <c r="D239" s="56"/>
    </row>
    <row r="240" spans="3:4" ht="15.75">
      <c r="C240" s="56"/>
      <c r="D240" s="56"/>
    </row>
    <row r="241" spans="3:4" ht="15.75">
      <c r="C241" s="56"/>
      <c r="D241" s="56"/>
    </row>
    <row r="242" spans="3:4" ht="15.75">
      <c r="C242" s="56"/>
      <c r="D242" s="56"/>
    </row>
    <row r="243" spans="3:4" ht="15.75">
      <c r="C243" s="56"/>
      <c r="D243" s="56"/>
    </row>
    <row r="244" spans="3:4" ht="15.75">
      <c r="C244" s="56"/>
      <c r="D244" s="56"/>
    </row>
    <row r="245" spans="3:4" ht="15.75">
      <c r="C245" s="56"/>
      <c r="D245" s="56"/>
    </row>
    <row r="246" spans="3:4" ht="15.75">
      <c r="C246" s="56"/>
      <c r="D246" s="56"/>
    </row>
    <row r="247" spans="3:4" ht="15.75">
      <c r="C247" s="56"/>
      <c r="D247" s="56"/>
    </row>
    <row r="248" spans="3:4" ht="15.75">
      <c r="C248" s="56"/>
      <c r="D248" s="56"/>
    </row>
    <row r="249" spans="3:4" ht="15.75">
      <c r="C249" s="56"/>
      <c r="D249" s="56"/>
    </row>
    <row r="250" spans="3:4" ht="15.75">
      <c r="C250" s="56"/>
      <c r="D250" s="56"/>
    </row>
    <row r="251" spans="3:4" ht="15.75">
      <c r="C251" s="56"/>
      <c r="D251" s="56"/>
    </row>
    <row r="252" spans="3:4" ht="15.75">
      <c r="C252" s="56"/>
      <c r="D252" s="56"/>
    </row>
    <row r="253" spans="3:4" ht="15.75">
      <c r="C253" s="56"/>
      <c r="D253" s="56"/>
    </row>
    <row r="254" spans="3:4" ht="15.75">
      <c r="C254" s="56"/>
      <c r="D254" s="56"/>
    </row>
    <row r="255" spans="3:4" ht="15.75">
      <c r="C255" s="56"/>
      <c r="D255" s="56"/>
    </row>
    <row r="256" spans="3:4" ht="15.75">
      <c r="C256" s="56"/>
      <c r="D256" s="56"/>
    </row>
    <row r="257" spans="3:4" ht="15.75">
      <c r="C257" s="56"/>
      <c r="D257" s="56"/>
    </row>
    <row r="258" spans="3:4" ht="15.75">
      <c r="C258" s="56"/>
      <c r="D258" s="56"/>
    </row>
    <row r="259" spans="3:4" ht="15.75">
      <c r="C259" s="56"/>
      <c r="D259" s="56"/>
    </row>
    <row r="260" spans="3:4" ht="15.75">
      <c r="C260" s="56"/>
      <c r="D260" s="56"/>
    </row>
    <row r="261" spans="3:4" ht="15.75">
      <c r="C261" s="56"/>
      <c r="D261" s="56"/>
    </row>
    <row r="262" spans="3:4" ht="15.75">
      <c r="C262" s="56"/>
      <c r="D262" s="56"/>
    </row>
    <row r="263" spans="3:4" ht="15.75">
      <c r="C263" s="56"/>
      <c r="D263" s="56"/>
    </row>
    <row r="264" spans="3:4" ht="15.75">
      <c r="C264" s="56"/>
      <c r="D264" s="56"/>
    </row>
    <row r="265" spans="3:4" ht="15.75">
      <c r="C265" s="56"/>
      <c r="D265" s="56"/>
    </row>
    <row r="266" spans="3:4" ht="15.75">
      <c r="C266" s="56"/>
      <c r="D266" s="56"/>
    </row>
    <row r="267" spans="3:4" ht="15.75">
      <c r="C267" s="56"/>
      <c r="D267" s="56"/>
    </row>
    <row r="268" spans="3:4" ht="15.75">
      <c r="C268" s="56"/>
      <c r="D268" s="56"/>
    </row>
    <row r="269" spans="3:4" ht="15.75">
      <c r="C269" s="56"/>
      <c r="D269" s="56"/>
    </row>
    <row r="270" spans="3:4" ht="15.75">
      <c r="C270" s="56"/>
      <c r="D270" s="56"/>
    </row>
    <row r="271" spans="3:4" ht="15.75">
      <c r="C271" s="56"/>
      <c r="D271" s="56"/>
    </row>
    <row r="272" spans="3:4" ht="15.75">
      <c r="C272" s="56"/>
      <c r="D272" s="56"/>
    </row>
    <row r="273" spans="3:4" ht="15.75">
      <c r="C273" s="56"/>
      <c r="D273" s="56"/>
    </row>
    <row r="274" spans="3:4" ht="15.75">
      <c r="C274" s="56"/>
      <c r="D274" s="56"/>
    </row>
    <row r="275" spans="3:4" ht="15.75">
      <c r="C275" s="56"/>
      <c r="D275" s="56"/>
    </row>
    <row r="276" spans="3:4" ht="15.75">
      <c r="C276" s="56"/>
      <c r="D276" s="56"/>
    </row>
    <row r="277" spans="3:4" ht="15.75">
      <c r="C277" s="56"/>
      <c r="D277" s="56"/>
    </row>
    <row r="278" spans="3:4" ht="15.75">
      <c r="C278" s="56"/>
      <c r="D278" s="56"/>
    </row>
    <row r="279" spans="3:4" ht="15.75">
      <c r="C279" s="56"/>
      <c r="D279" s="56"/>
    </row>
    <row r="280" spans="3:4" ht="15.75">
      <c r="C280" s="56"/>
      <c r="D280" s="56"/>
    </row>
    <row r="281" spans="3:4" ht="15.75">
      <c r="C281" s="56"/>
      <c r="D281" s="56"/>
    </row>
    <row r="282" spans="3:4" ht="15.75">
      <c r="C282" s="56"/>
      <c r="D282" s="56"/>
    </row>
    <row r="283" spans="3:4" ht="15.75">
      <c r="C283" s="56"/>
      <c r="D283" s="56"/>
    </row>
    <row r="284" spans="3:4" ht="15.75">
      <c r="C284" s="56"/>
      <c r="D284" s="56"/>
    </row>
    <row r="285" spans="3:4" ht="15.75">
      <c r="C285" s="56"/>
      <c r="D285" s="56"/>
    </row>
    <row r="286" spans="3:4" ht="15.75">
      <c r="C286" s="56"/>
      <c r="D286" s="56"/>
    </row>
    <row r="287" spans="3:4" ht="15.75">
      <c r="C287" s="56"/>
      <c r="D287" s="56"/>
    </row>
    <row r="288" spans="3:4" ht="15.75">
      <c r="C288" s="56"/>
      <c r="D288" s="56"/>
    </row>
    <row r="289" spans="3:4" ht="15.75">
      <c r="C289" s="56"/>
      <c r="D289" s="56"/>
    </row>
    <row r="290" spans="3:4" ht="15.75">
      <c r="C290" s="56"/>
      <c r="D290" s="56"/>
    </row>
    <row r="291" spans="3:4" ht="15.75">
      <c r="C291" s="56"/>
      <c r="D291" s="56"/>
    </row>
    <row r="292" spans="3:4" ht="15.75">
      <c r="C292" s="56"/>
      <c r="D292" s="56"/>
    </row>
    <row r="293" spans="3:4" ht="15.75">
      <c r="C293" s="56"/>
      <c r="D293" s="56"/>
    </row>
    <row r="294" spans="3:4" ht="15.75">
      <c r="C294" s="56"/>
      <c r="D294" s="56"/>
    </row>
    <row r="295" spans="3:4" ht="15.75">
      <c r="C295" s="56"/>
      <c r="D295" s="56"/>
    </row>
    <row r="296" spans="3:4" ht="15.75">
      <c r="C296" s="56"/>
      <c r="D296" s="56"/>
    </row>
    <row r="297" spans="3:4" ht="15.75">
      <c r="C297" s="56"/>
      <c r="D297" s="56"/>
    </row>
    <row r="298" spans="3:4" ht="15.75">
      <c r="C298" s="56"/>
      <c r="D298" s="56"/>
    </row>
    <row r="299" spans="3:4" ht="15.75">
      <c r="C299" s="56"/>
      <c r="D299" s="56"/>
    </row>
    <row r="300" spans="3:4" ht="15.75">
      <c r="C300" s="56"/>
      <c r="D300" s="56"/>
    </row>
    <row r="301" spans="3:4" ht="15.75">
      <c r="C301" s="56"/>
      <c r="D301" s="56"/>
    </row>
    <row r="302" spans="3:4" ht="15.75">
      <c r="C302" s="56"/>
      <c r="D302" s="56"/>
    </row>
    <row r="303" spans="3:4" ht="15.75">
      <c r="C303" s="56"/>
      <c r="D303" s="56"/>
    </row>
    <row r="304" spans="3:4" ht="15.75">
      <c r="C304" s="56"/>
      <c r="D304" s="56"/>
    </row>
    <row r="305" spans="3:4" ht="15.75">
      <c r="C305" s="56"/>
      <c r="D305" s="56"/>
    </row>
    <row r="306" spans="3:4" ht="15.75">
      <c r="C306" s="56"/>
      <c r="D306" s="56"/>
    </row>
    <row r="307" spans="3:4" ht="15.75">
      <c r="C307" s="56"/>
      <c r="D307" s="56"/>
    </row>
    <row r="308" spans="3:4" ht="15.75">
      <c r="C308" s="56"/>
      <c r="D308" s="56"/>
    </row>
    <row r="309" spans="3:4" ht="15.75">
      <c r="C309" s="56"/>
      <c r="D309" s="56"/>
    </row>
    <row r="310" spans="3:4" ht="15.75">
      <c r="C310" s="56"/>
      <c r="D310" s="56"/>
    </row>
    <row r="311" spans="3:4" ht="15.75">
      <c r="C311" s="56"/>
      <c r="D311" s="56"/>
    </row>
    <row r="312" spans="3:4" ht="15.75">
      <c r="C312" s="56"/>
      <c r="D312" s="56"/>
    </row>
    <row r="313" spans="3:4" ht="15.75">
      <c r="C313" s="56"/>
      <c r="D313" s="56"/>
    </row>
    <row r="314" spans="3:4" ht="15.75">
      <c r="C314" s="56"/>
      <c r="D314" s="56"/>
    </row>
    <row r="315" spans="3:4" ht="15.75">
      <c r="C315" s="56"/>
      <c r="D315" s="56"/>
    </row>
    <row r="316" spans="3:4" ht="15.75">
      <c r="C316" s="56"/>
      <c r="D316" s="56"/>
    </row>
    <row r="317" spans="3:4" ht="15.75">
      <c r="C317" s="56"/>
      <c r="D317" s="56"/>
    </row>
    <row r="318" spans="3:4" ht="15.75">
      <c r="C318" s="56"/>
      <c r="D318" s="56"/>
    </row>
    <row r="319" spans="3:4" ht="15.75">
      <c r="C319" s="56"/>
      <c r="D319" s="56"/>
    </row>
    <row r="320" spans="3:4" ht="15.75">
      <c r="C320" s="56"/>
      <c r="D320" s="56"/>
    </row>
    <row r="321" spans="3:4" ht="15.75">
      <c r="C321" s="56"/>
      <c r="D321" s="56"/>
    </row>
    <row r="322" spans="3:4" ht="15.75">
      <c r="C322" s="56"/>
      <c r="D322" s="56"/>
    </row>
    <row r="323" spans="3:4" ht="15.75">
      <c r="C323" s="56"/>
      <c r="D323" s="56"/>
    </row>
    <row r="324" spans="3:4" ht="15.75">
      <c r="C324" s="56"/>
      <c r="D324" s="56"/>
    </row>
    <row r="325" spans="3:4" ht="15.75">
      <c r="C325" s="56"/>
      <c r="D325" s="56"/>
    </row>
    <row r="326" spans="3:4" ht="15.75">
      <c r="C326" s="56"/>
      <c r="D326" s="56"/>
    </row>
    <row r="327" spans="3:4" ht="15.75">
      <c r="C327" s="56"/>
      <c r="D327" s="56"/>
    </row>
    <row r="328" spans="3:4" ht="15.75">
      <c r="C328" s="56"/>
      <c r="D328" s="56"/>
    </row>
    <row r="329" spans="3:4" ht="15.75">
      <c r="C329" s="56"/>
      <c r="D329" s="56"/>
    </row>
    <row r="330" spans="3:4" ht="15.75">
      <c r="C330" s="56"/>
      <c r="D330" s="56"/>
    </row>
    <row r="331" spans="3:4" ht="15.75">
      <c r="C331" s="56"/>
      <c r="D331" s="56"/>
    </row>
    <row r="332" spans="3:4" ht="15.75">
      <c r="C332" s="56"/>
      <c r="D332" s="56"/>
    </row>
    <row r="333" spans="3:4" ht="15.75">
      <c r="C333" s="56"/>
      <c r="D333" s="56"/>
    </row>
    <row r="334" spans="3:4" ht="15.75">
      <c r="C334" s="56"/>
      <c r="D334" s="56"/>
    </row>
    <row r="335" spans="3:4" ht="15.75">
      <c r="C335" s="56"/>
      <c r="D335" s="56"/>
    </row>
    <row r="336" spans="3:4" ht="15.75">
      <c r="C336" s="56"/>
      <c r="D336" s="56"/>
    </row>
    <row r="337" spans="3:4" ht="15.75">
      <c r="C337" s="56"/>
      <c r="D337" s="56"/>
    </row>
    <row r="338" spans="3:4" ht="15.75">
      <c r="C338" s="56"/>
      <c r="D338" s="56"/>
    </row>
    <row r="339" spans="3:4" ht="15.75">
      <c r="C339" s="56"/>
      <c r="D339" s="56"/>
    </row>
    <row r="340" spans="3:4" ht="15.75">
      <c r="C340" s="56"/>
      <c r="D340" s="56"/>
    </row>
    <row r="341" spans="3:4" ht="15.75">
      <c r="C341" s="56"/>
      <c r="D341" s="56"/>
    </row>
    <row r="342" spans="3:4" ht="15.75">
      <c r="C342" s="56"/>
      <c r="D342" s="56"/>
    </row>
    <row r="343" spans="3:4" ht="15.75">
      <c r="C343" s="56"/>
      <c r="D343" s="56"/>
    </row>
    <row r="344" spans="3:4" ht="15.75">
      <c r="C344" s="56"/>
      <c r="D344" s="56"/>
    </row>
    <row r="345" spans="3:4" ht="15.75">
      <c r="C345" s="56"/>
      <c r="D345" s="56"/>
    </row>
    <row r="346" spans="3:4" ht="15.75">
      <c r="C346" s="56"/>
      <c r="D346" s="56"/>
    </row>
    <row r="347" spans="3:4" ht="15.75">
      <c r="C347" s="56"/>
      <c r="D347" s="56"/>
    </row>
    <row r="348" spans="3:4" ht="15.75">
      <c r="C348" s="56"/>
      <c r="D348" s="56"/>
    </row>
    <row r="349" spans="3:4" ht="15.75">
      <c r="C349" s="56"/>
      <c r="D349" s="56"/>
    </row>
    <row r="350" spans="3:4" ht="15.75">
      <c r="C350" s="56"/>
      <c r="D350" s="56"/>
    </row>
    <row r="351" spans="3:4" ht="15.75">
      <c r="C351" s="56"/>
      <c r="D351" s="56"/>
    </row>
    <row r="352" spans="3:4" ht="15.75">
      <c r="C352" s="56"/>
      <c r="D352" s="56"/>
    </row>
    <row r="353" spans="3:4" ht="15.75">
      <c r="C353" s="56"/>
      <c r="D353" s="56"/>
    </row>
    <row r="354" spans="3:4" ht="15.75">
      <c r="C354" s="56"/>
      <c r="D354" s="56"/>
    </row>
    <row r="355" spans="3:4" ht="15.75">
      <c r="C355" s="56"/>
      <c r="D355" s="56"/>
    </row>
    <row r="356" spans="3:4" ht="15.75">
      <c r="C356" s="56"/>
      <c r="D356" s="56"/>
    </row>
    <row r="357" spans="3:4" ht="15.75">
      <c r="C357" s="56"/>
      <c r="D357" s="56"/>
    </row>
    <row r="358" spans="3:4" ht="15.75">
      <c r="C358" s="56"/>
      <c r="D358" s="56"/>
    </row>
    <row r="359" spans="3:4" ht="15.75">
      <c r="C359" s="56"/>
      <c r="D359" s="56"/>
    </row>
    <row r="360" spans="3:4" ht="15.75">
      <c r="C360" s="56"/>
      <c r="D360" s="56"/>
    </row>
    <row r="361" spans="3:4" ht="15.75">
      <c r="C361" s="56"/>
      <c r="D361" s="56"/>
    </row>
    <row r="362" spans="3:4" ht="15.75">
      <c r="C362" s="56"/>
      <c r="D362" s="56"/>
    </row>
    <row r="363" spans="3:4" ht="15.75">
      <c r="C363" s="56"/>
      <c r="D363" s="56"/>
    </row>
    <row r="364" spans="3:4" ht="15.75">
      <c r="C364" s="56"/>
      <c r="D364" s="56"/>
    </row>
    <row r="365" spans="3:4" ht="15.75">
      <c r="C365" s="56"/>
      <c r="D365" s="56"/>
    </row>
    <row r="366" spans="3:4" ht="15.75">
      <c r="C366" s="56"/>
      <c r="D366" s="56"/>
    </row>
    <row r="367" spans="3:4" ht="15.75">
      <c r="C367" s="56"/>
      <c r="D367" s="56"/>
    </row>
    <row r="368" spans="3:4" ht="15.75">
      <c r="C368" s="56"/>
      <c r="D368" s="56"/>
    </row>
    <row r="369" spans="3:4" ht="15.75">
      <c r="C369" s="56"/>
      <c r="D369" s="56"/>
    </row>
    <row r="370" spans="3:4" ht="15.75">
      <c r="C370" s="56"/>
      <c r="D370" s="56"/>
    </row>
    <row r="371" spans="3:4" ht="15.75">
      <c r="C371" s="56"/>
      <c r="D371" s="56"/>
    </row>
    <row r="372" spans="3:4" ht="15.75">
      <c r="C372" s="56"/>
      <c r="D372" s="56"/>
    </row>
    <row r="373" spans="3:4" ht="15.75">
      <c r="C373" s="56"/>
      <c r="D373" s="56"/>
    </row>
    <row r="374" spans="3:4" ht="15.75">
      <c r="C374" s="56"/>
      <c r="D374" s="56"/>
    </row>
    <row r="375" spans="3:4" ht="15.75">
      <c r="C375" s="56"/>
      <c r="D375" s="56"/>
    </row>
    <row r="376" spans="3:4" ht="15.75">
      <c r="C376" s="56"/>
      <c r="D376" s="56"/>
    </row>
    <row r="377" spans="3:4" ht="15.75">
      <c r="C377" s="56"/>
      <c r="D377" s="56"/>
    </row>
    <row r="378" spans="3:4" ht="15.75">
      <c r="C378" s="56"/>
      <c r="D378" s="56"/>
    </row>
    <row r="379" spans="3:4" ht="15.75">
      <c r="C379" s="56"/>
      <c r="D379" s="56"/>
    </row>
    <row r="380" spans="3:4" ht="15.75">
      <c r="C380" s="56"/>
      <c r="D380" s="56"/>
    </row>
    <row r="381" spans="3:4" ht="15.75">
      <c r="C381" s="56"/>
      <c r="D381" s="56"/>
    </row>
    <row r="382" spans="3:4" ht="15.75">
      <c r="C382" s="56"/>
      <c r="D382" s="56"/>
    </row>
    <row r="383" spans="3:4" ht="15.75">
      <c r="C383" s="56"/>
      <c r="D383" s="56"/>
    </row>
    <row r="384" spans="3:4" ht="15.75">
      <c r="C384" s="56"/>
      <c r="D384" s="56"/>
    </row>
    <row r="385" spans="3:4" ht="15.75">
      <c r="C385" s="56"/>
      <c r="D385" s="56"/>
    </row>
    <row r="386" spans="3:4" ht="15.75">
      <c r="C386" s="56"/>
      <c r="D386" s="56"/>
    </row>
    <row r="387" spans="3:4" ht="15.75">
      <c r="C387" s="56"/>
      <c r="D387" s="56"/>
    </row>
    <row r="388" spans="3:4" ht="15.75">
      <c r="C388" s="56"/>
      <c r="D388" s="56"/>
    </row>
    <row r="389" spans="3:4" ht="15.75">
      <c r="C389" s="56"/>
      <c r="D389" s="56"/>
    </row>
    <row r="390" spans="3:4" ht="15.75">
      <c r="C390" s="56"/>
      <c r="D390" s="56"/>
    </row>
    <row r="391" spans="3:4" ht="15.75">
      <c r="C391" s="56"/>
      <c r="D391" s="56"/>
    </row>
    <row r="392" spans="3:4" ht="15.75">
      <c r="C392" s="56"/>
      <c r="D392" s="56"/>
    </row>
    <row r="393" spans="3:4" ht="15.75">
      <c r="C393" s="56"/>
      <c r="D393" s="56"/>
    </row>
    <row r="394" spans="3:4" ht="15.75">
      <c r="C394" s="56"/>
      <c r="D394" s="56"/>
    </row>
    <row r="395" spans="3:4" ht="15.75">
      <c r="C395" s="56"/>
      <c r="D395" s="56"/>
    </row>
    <row r="396" spans="3:4" ht="15.75">
      <c r="C396" s="56"/>
      <c r="D396" s="56"/>
    </row>
    <row r="397" spans="3:4" ht="15.75">
      <c r="C397" s="56"/>
      <c r="D397" s="56"/>
    </row>
    <row r="398" spans="3:4" ht="15.75">
      <c r="C398" s="56"/>
      <c r="D398" s="56"/>
    </row>
    <row r="399" spans="3:4" ht="15.75">
      <c r="C399" s="56"/>
      <c r="D399" s="56"/>
    </row>
    <row r="400" spans="3:4" ht="15.75">
      <c r="C400" s="56"/>
      <c r="D400" s="56"/>
    </row>
    <row r="401" spans="3:4" ht="15.75">
      <c r="C401" s="56"/>
      <c r="D401" s="56"/>
    </row>
    <row r="402" spans="3:4" ht="15.75">
      <c r="C402" s="56"/>
      <c r="D402" s="56"/>
    </row>
    <row r="403" spans="3:4" ht="15.75">
      <c r="C403" s="56"/>
      <c r="D403" s="56"/>
    </row>
    <row r="404" spans="3:4" ht="15.75">
      <c r="C404" s="56"/>
      <c r="D404" s="56"/>
    </row>
    <row r="405" spans="3:4" ht="15.75">
      <c r="C405" s="56"/>
      <c r="D405" s="56"/>
    </row>
    <row r="406" spans="3:4" ht="15.75">
      <c r="C406" s="56"/>
      <c r="D406" s="56"/>
    </row>
    <row r="407" spans="3:4" ht="15.75">
      <c r="C407" s="56"/>
      <c r="D407" s="56"/>
    </row>
    <row r="408" spans="3:4" ht="15.75">
      <c r="C408" s="56"/>
      <c r="D408" s="56"/>
    </row>
    <row r="409" spans="3:4" ht="15.75">
      <c r="C409" s="56"/>
      <c r="D409" s="56"/>
    </row>
    <row r="410" spans="3:4" ht="15.75">
      <c r="C410" s="56"/>
      <c r="D410" s="56"/>
    </row>
    <row r="411" spans="3:4" ht="15.75">
      <c r="C411" s="56"/>
      <c r="D411" s="56"/>
    </row>
    <row r="412" spans="3:4" ht="15.75">
      <c r="C412" s="56"/>
      <c r="D412" s="56"/>
    </row>
    <row r="413" spans="3:4" ht="15.75">
      <c r="C413" s="56"/>
      <c r="D413" s="56"/>
    </row>
    <row r="414" spans="3:4" ht="15.75">
      <c r="C414" s="56"/>
      <c r="D414" s="56"/>
    </row>
    <row r="415" spans="3:4" ht="15.75">
      <c r="C415" s="56"/>
      <c r="D415" s="56"/>
    </row>
    <row r="416" spans="3:4" ht="15.75">
      <c r="C416" s="56"/>
      <c r="D416" s="56"/>
    </row>
    <row r="417" spans="3:4" ht="15.75">
      <c r="C417" s="56"/>
      <c r="D417" s="56"/>
    </row>
    <row r="418" spans="3:4" ht="15.75">
      <c r="C418" s="56"/>
      <c r="D418" s="56"/>
    </row>
    <row r="419" spans="3:4" ht="15.75">
      <c r="C419" s="56"/>
      <c r="D419" s="56"/>
    </row>
    <row r="420" spans="3:4" ht="15.75">
      <c r="C420" s="56"/>
      <c r="D420" s="56"/>
    </row>
    <row r="421" spans="3:4" ht="15.75">
      <c r="C421" s="56"/>
      <c r="D421" s="56"/>
    </row>
    <row r="422" spans="3:4" ht="15.75">
      <c r="C422" s="56"/>
      <c r="D422" s="56"/>
    </row>
    <row r="423" spans="3:4" ht="15.75">
      <c r="C423" s="56"/>
      <c r="D423" s="56"/>
    </row>
    <row r="424" spans="3:4" ht="15.75">
      <c r="C424" s="56"/>
      <c r="D424" s="56"/>
    </row>
    <row r="425" spans="3:4" ht="15.75">
      <c r="C425" s="56"/>
      <c r="D425" s="56"/>
    </row>
    <row r="426" spans="3:4" ht="15.75">
      <c r="C426" s="56"/>
      <c r="D426" s="56"/>
    </row>
    <row r="427" spans="3:4" ht="15.75">
      <c r="C427" s="56"/>
      <c r="D427" s="56"/>
    </row>
    <row r="428" spans="3:4" ht="15.75">
      <c r="C428" s="56"/>
      <c r="D428" s="56"/>
    </row>
    <row r="429" spans="3:4" ht="15.75">
      <c r="C429" s="56"/>
      <c r="D429" s="56"/>
    </row>
    <row r="430" spans="3:4" ht="15.75">
      <c r="C430" s="56"/>
      <c r="D430" s="56"/>
    </row>
    <row r="431" spans="3:4" ht="15.75">
      <c r="C431" s="56"/>
      <c r="D431" s="56"/>
    </row>
    <row r="432" spans="3:4" ht="15.75">
      <c r="C432" s="56"/>
      <c r="D432" s="56"/>
    </row>
    <row r="433" spans="3:4" ht="15.75">
      <c r="C433" s="56"/>
      <c r="D433" s="56"/>
    </row>
    <row r="434" spans="3:4" ht="15.75">
      <c r="C434" s="56"/>
      <c r="D434" s="56"/>
    </row>
    <row r="435" spans="3:4" ht="15.75">
      <c r="C435" s="56"/>
      <c r="D435" s="56"/>
    </row>
  </sheetData>
  <mergeCells count="11">
    <mergeCell ref="A1:D1"/>
    <mergeCell ref="A2:D2"/>
    <mergeCell ref="A3:D3"/>
    <mergeCell ref="B5:B7"/>
    <mergeCell ref="C5:D5"/>
    <mergeCell ref="C6:C7"/>
    <mergeCell ref="D6:D7"/>
    <mergeCell ref="A5:A7"/>
    <mergeCell ref="Q6:T6"/>
    <mergeCell ref="G6:J6"/>
    <mergeCell ref="L6:O6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9" sqref="I9"/>
    </sheetView>
  </sheetViews>
  <sheetFormatPr defaultColWidth="9.33203125" defaultRowHeight="12.75"/>
  <cols>
    <col min="1" max="1" width="27.5" style="64" customWidth="1"/>
    <col min="2" max="10" width="12" style="64" customWidth="1"/>
    <col min="11" max="15" width="11.16015625" style="64" customWidth="1"/>
    <col min="16" max="16384" width="12" style="64" customWidth="1"/>
  </cols>
  <sheetData>
    <row r="1" spans="1:7" ht="15.75">
      <c r="A1" s="119" t="s">
        <v>88</v>
      </c>
      <c r="B1" s="119"/>
      <c r="C1" s="119"/>
      <c r="D1" s="119"/>
      <c r="E1" s="119"/>
      <c r="F1" s="119"/>
      <c r="G1" s="119"/>
    </row>
    <row r="2" spans="1:7" ht="15.75">
      <c r="A2" s="119" t="s">
        <v>33</v>
      </c>
      <c r="B2" s="119"/>
      <c r="C2" s="119"/>
      <c r="D2" s="119"/>
      <c r="E2" s="119"/>
      <c r="F2" s="119"/>
      <c r="G2" s="119"/>
    </row>
    <row r="3" spans="1:7" ht="21.75" customHeight="1">
      <c r="A3" s="120" t="s">
        <v>98</v>
      </c>
      <c r="B3" s="121"/>
      <c r="C3" s="121"/>
      <c r="D3" s="121"/>
      <c r="E3" s="121"/>
      <c r="F3" s="121"/>
      <c r="G3" s="121"/>
    </row>
    <row r="4" spans="1:7" ht="24" customHeight="1">
      <c r="A4" s="65"/>
      <c r="B4" s="122" t="s">
        <v>89</v>
      </c>
      <c r="C4" s="125" t="s">
        <v>90</v>
      </c>
      <c r="D4" s="126"/>
      <c r="E4" s="122" t="s">
        <v>91</v>
      </c>
      <c r="F4" s="122" t="s">
        <v>92</v>
      </c>
      <c r="G4" s="122" t="s">
        <v>93</v>
      </c>
    </row>
    <row r="5" spans="1:7" ht="24" customHeight="1">
      <c r="A5" s="66" t="s">
        <v>35</v>
      </c>
      <c r="B5" s="123"/>
      <c r="C5" s="58" t="s">
        <v>94</v>
      </c>
      <c r="D5" s="59" t="s">
        <v>95</v>
      </c>
      <c r="E5" s="123"/>
      <c r="F5" s="123"/>
      <c r="G5" s="123"/>
    </row>
    <row r="6" spans="1:7" ht="24" customHeight="1">
      <c r="A6" s="67"/>
      <c r="B6" s="124"/>
      <c r="C6" s="127" t="s">
        <v>96</v>
      </c>
      <c r="D6" s="128"/>
      <c r="E6" s="124"/>
      <c r="F6" s="124"/>
      <c r="G6" s="124"/>
    </row>
    <row r="7" spans="1:7" ht="18.75" customHeight="1">
      <c r="A7" s="118" t="s">
        <v>17</v>
      </c>
      <c r="B7" s="88"/>
      <c r="C7" s="88"/>
      <c r="D7" s="88"/>
      <c r="E7" s="88"/>
      <c r="F7" s="88"/>
      <c r="G7" s="89"/>
    </row>
    <row r="8" spans="1:9" s="72" customFormat="1" ht="15.75">
      <c r="A8" s="73" t="s">
        <v>2</v>
      </c>
      <c r="B8" s="20">
        <f>'[1]mérleg'!J1307</f>
        <v>334</v>
      </c>
      <c r="C8" s="20">
        <f>'[1]mérleg'!K1307</f>
        <v>162</v>
      </c>
      <c r="D8" s="20">
        <f>'[1]mérleg'!L1307</f>
        <v>654</v>
      </c>
      <c r="E8" s="20">
        <f>'[1]mérleg'!M1307</f>
        <v>1150</v>
      </c>
      <c r="F8" s="20">
        <f>'[1]mérleg'!N1307</f>
        <v>616</v>
      </c>
      <c r="G8" s="20">
        <f>'[1]mérleg'!O1307</f>
        <v>534</v>
      </c>
      <c r="H8" s="71"/>
      <c r="I8" s="71"/>
    </row>
    <row r="9" spans="1:7" s="72" customFormat="1" ht="15.75">
      <c r="A9" s="68" t="s">
        <v>3</v>
      </c>
      <c r="B9" s="62">
        <f>'[1]mérleg'!J1308</f>
        <v>23</v>
      </c>
      <c r="C9" s="69">
        <f>'[1]mérleg'!K1308</f>
        <v>23</v>
      </c>
      <c r="D9" s="70">
        <f>'[1]mérleg'!L1308</f>
        <v>354</v>
      </c>
      <c r="E9" s="70">
        <f>'[1]mérleg'!M1308</f>
        <v>400</v>
      </c>
      <c r="F9" s="70">
        <f>'[1]mérleg'!N1308</f>
        <v>168</v>
      </c>
      <c r="G9" s="62">
        <f>'[1]mérleg'!O1308</f>
        <v>232</v>
      </c>
    </row>
    <row r="10" spans="1:7" s="72" customFormat="1" ht="15.75">
      <c r="A10" s="73" t="s">
        <v>4</v>
      </c>
      <c r="B10" s="20">
        <f>'[1]mérleg'!J1309</f>
        <v>127</v>
      </c>
      <c r="C10" s="74">
        <f>'[1]mérleg'!K1309</f>
        <v>93</v>
      </c>
      <c r="D10" s="75">
        <f>'[1]mérleg'!L1309</f>
        <v>449</v>
      </c>
      <c r="E10" s="75">
        <f>'[1]mérleg'!M1309</f>
        <v>669</v>
      </c>
      <c r="F10" s="75">
        <f>'[1]mérleg'!N1309</f>
        <v>280</v>
      </c>
      <c r="G10" s="20">
        <f>'[1]mérleg'!O1309</f>
        <v>389</v>
      </c>
    </row>
    <row r="11" spans="1:16" s="72" customFormat="1" ht="15.75">
      <c r="A11" s="68" t="s">
        <v>5</v>
      </c>
      <c r="B11" s="62">
        <f>'[1]mérleg'!J1310</f>
        <v>64</v>
      </c>
      <c r="C11" s="69">
        <f>'[1]mérleg'!K1310</f>
        <v>31</v>
      </c>
      <c r="D11" s="70">
        <f>'[1]mérleg'!L1310</f>
        <v>88</v>
      </c>
      <c r="E11" s="70">
        <f>'[1]mérleg'!M1310</f>
        <v>183</v>
      </c>
      <c r="F11" s="70">
        <f>'[1]mérleg'!N1310</f>
        <v>41</v>
      </c>
      <c r="G11" s="62">
        <f>'[1]mérleg'!O1310</f>
        <v>142</v>
      </c>
      <c r="P11" s="72">
        <v>2318</v>
      </c>
    </row>
    <row r="12" spans="1:7" s="72" customFormat="1" ht="15.75">
      <c r="A12" s="73" t="s">
        <v>6</v>
      </c>
      <c r="B12" s="20">
        <f>'[1]mérleg'!J1311</f>
        <v>106</v>
      </c>
      <c r="C12" s="74">
        <f>'[1]mérleg'!K1311</f>
        <v>59</v>
      </c>
      <c r="D12" s="75">
        <f>'[1]mérleg'!L1311</f>
        <v>156</v>
      </c>
      <c r="E12" s="75">
        <f>'[1]mérleg'!M1311</f>
        <v>321</v>
      </c>
      <c r="F12" s="75">
        <f>'[1]mérleg'!N1311</f>
        <v>161</v>
      </c>
      <c r="G12" s="20">
        <f>'[1]mérleg'!O1311</f>
        <v>160</v>
      </c>
    </row>
    <row r="13" spans="1:7" s="72" customFormat="1" ht="15.75">
      <c r="A13" s="68" t="s">
        <v>7</v>
      </c>
      <c r="B13" s="62">
        <f>'[1]mérleg'!J1312</f>
        <v>211</v>
      </c>
      <c r="C13" s="69">
        <f>'[1]mérleg'!K1312</f>
        <v>223</v>
      </c>
      <c r="D13" s="70">
        <f>'[1]mérleg'!L1312</f>
        <v>457</v>
      </c>
      <c r="E13" s="70">
        <f>'[1]mérleg'!M1312</f>
        <v>891</v>
      </c>
      <c r="F13" s="70">
        <f>'[1]mérleg'!N1312</f>
        <v>428</v>
      </c>
      <c r="G13" s="62">
        <f>'[1]mérleg'!O1312</f>
        <v>463</v>
      </c>
    </row>
    <row r="14" spans="1:7" s="72" customFormat="1" ht="15.75">
      <c r="A14" s="73" t="s">
        <v>8</v>
      </c>
      <c r="B14" s="20">
        <f>'[1]mérleg'!J1313</f>
        <v>51</v>
      </c>
      <c r="C14" s="74">
        <f>'[1]mérleg'!K1313</f>
        <v>87</v>
      </c>
      <c r="D14" s="75">
        <f>'[1]mérleg'!L1313</f>
        <v>190</v>
      </c>
      <c r="E14" s="75">
        <f>'[1]mérleg'!M1313</f>
        <v>328</v>
      </c>
      <c r="F14" s="75">
        <f>'[1]mérleg'!N1313</f>
        <v>177</v>
      </c>
      <c r="G14" s="20">
        <f>'[1]mérleg'!O1313</f>
        <v>151</v>
      </c>
    </row>
    <row r="15" spans="1:7" s="72" customFormat="1" ht="15.75">
      <c r="A15" s="68" t="s">
        <v>9</v>
      </c>
      <c r="B15" s="62">
        <f>'[1]mérleg'!J1314</f>
        <v>48</v>
      </c>
      <c r="C15" s="69">
        <f>'[1]mérleg'!K1314</f>
        <v>70</v>
      </c>
      <c r="D15" s="70">
        <f>'[1]mérleg'!L1314</f>
        <v>311</v>
      </c>
      <c r="E15" s="70">
        <f>'[1]mérleg'!M1314</f>
        <v>429</v>
      </c>
      <c r="F15" s="70">
        <f>'[1]mérleg'!N1314</f>
        <v>96</v>
      </c>
      <c r="G15" s="62">
        <f>'[1]mérleg'!O1314</f>
        <v>333</v>
      </c>
    </row>
    <row r="16" spans="1:7" s="72" customFormat="1" ht="15.75">
      <c r="A16" s="73" t="s">
        <v>10</v>
      </c>
      <c r="B16" s="20">
        <f>'[1]mérleg'!J1315</f>
        <v>131</v>
      </c>
      <c r="C16" s="74">
        <f>'[1]mérleg'!K1315</f>
        <v>79</v>
      </c>
      <c r="D16" s="75">
        <f>'[1]mérleg'!L1315</f>
        <v>363</v>
      </c>
      <c r="E16" s="75">
        <f>'[1]mérleg'!M1315</f>
        <v>573</v>
      </c>
      <c r="F16" s="75">
        <f>'[1]mérleg'!N1315</f>
        <v>71</v>
      </c>
      <c r="G16" s="20">
        <f>'[1]mérleg'!O1315</f>
        <v>502</v>
      </c>
    </row>
    <row r="17" spans="1:7" s="72" customFormat="1" ht="15.75">
      <c r="A17" s="68" t="s">
        <v>11</v>
      </c>
      <c r="B17" s="62">
        <f>'[1]mérleg'!J1316</f>
        <v>282</v>
      </c>
      <c r="C17" s="69">
        <f>'[1]mérleg'!K1316</f>
        <v>10</v>
      </c>
      <c r="D17" s="70">
        <f>'[1]mérleg'!L1316</f>
        <v>475</v>
      </c>
      <c r="E17" s="70">
        <f>'[1]mérleg'!M1316</f>
        <v>767</v>
      </c>
      <c r="F17" s="70">
        <f>'[1]mérleg'!N1316</f>
        <v>101</v>
      </c>
      <c r="G17" s="62">
        <f>'[1]mérleg'!O1316</f>
        <v>666</v>
      </c>
    </row>
    <row r="18" spans="1:7" s="72" customFormat="1" ht="15.75">
      <c r="A18" s="73" t="s">
        <v>12</v>
      </c>
      <c r="B18" s="20">
        <f>'[1]mérleg'!J1317</f>
        <v>9</v>
      </c>
      <c r="C18" s="74">
        <f>'[1]mérleg'!K1317</f>
        <v>5</v>
      </c>
      <c r="D18" s="75">
        <f>'[1]mérleg'!L1317</f>
        <v>151</v>
      </c>
      <c r="E18" s="75">
        <f>'[1]mérleg'!M1317</f>
        <v>165</v>
      </c>
      <c r="F18" s="75">
        <f>'[1]mérleg'!N1317</f>
        <v>22</v>
      </c>
      <c r="G18" s="20">
        <f>'[1]mérleg'!O1317</f>
        <v>143</v>
      </c>
    </row>
    <row r="19" spans="1:7" s="72" customFormat="1" ht="15.75">
      <c r="A19" s="68" t="s">
        <v>13</v>
      </c>
      <c r="B19" s="62">
        <f>'[1]mérleg'!J1318</f>
        <v>4</v>
      </c>
      <c r="C19" s="69">
        <f>'[1]mérleg'!K1318</f>
        <v>62</v>
      </c>
      <c r="D19" s="70">
        <f>'[1]mérleg'!L1318</f>
        <v>133</v>
      </c>
      <c r="E19" s="70">
        <f>'[1]mérleg'!M1318</f>
        <v>199</v>
      </c>
      <c r="F19" s="70">
        <f>'[1]mérleg'!N1318</f>
        <v>78</v>
      </c>
      <c r="G19" s="62">
        <f>'[1]mérleg'!O1318</f>
        <v>121</v>
      </c>
    </row>
    <row r="20" spans="1:7" s="72" customFormat="1" ht="15.75">
      <c r="A20" s="73" t="s">
        <v>14</v>
      </c>
      <c r="B20" s="20">
        <f>'[1]mérleg'!J1319</f>
        <v>11</v>
      </c>
      <c r="C20" s="74">
        <f>'[1]mérleg'!K1319</f>
        <v>5</v>
      </c>
      <c r="D20" s="75">
        <f>'[1]mérleg'!L1319</f>
        <v>90</v>
      </c>
      <c r="E20" s="75">
        <f>'[1]mérleg'!M1319</f>
        <v>106</v>
      </c>
      <c r="F20" s="75">
        <f>'[1]mérleg'!N1319</f>
        <v>80</v>
      </c>
      <c r="G20" s="20">
        <f>'[1]mérleg'!O1319</f>
        <v>26</v>
      </c>
    </row>
    <row r="21" spans="1:7" s="72" customFormat="1" ht="15.75">
      <c r="A21" s="68" t="s">
        <v>15</v>
      </c>
      <c r="B21" s="62">
        <f>'[1]mérleg'!J1320</f>
        <v>7</v>
      </c>
      <c r="C21" s="69">
        <f>'[1]mérleg'!K1320</f>
        <v>7</v>
      </c>
      <c r="D21" s="70">
        <f>'[1]mérleg'!L1320</f>
        <v>164</v>
      </c>
      <c r="E21" s="70">
        <f>'[1]mérleg'!M1320</f>
        <v>178</v>
      </c>
      <c r="F21" s="70">
        <f>'[1]mérleg'!N1320</f>
        <v>105</v>
      </c>
      <c r="G21" s="62">
        <f>'[1]mérleg'!O1320</f>
        <v>73</v>
      </c>
    </row>
    <row r="22" spans="1:7" s="72" customFormat="1" ht="15.75">
      <c r="A22" s="73" t="s">
        <v>16</v>
      </c>
      <c r="B22" s="20">
        <f>'[1]mérleg'!J1321</f>
        <v>78</v>
      </c>
      <c r="C22" s="74">
        <f>'[1]mérleg'!K1321</f>
        <v>1</v>
      </c>
      <c r="D22" s="75">
        <f>'[1]mérleg'!L1321</f>
        <v>168</v>
      </c>
      <c r="E22" s="75">
        <f>'[1]mérleg'!M1321</f>
        <v>247</v>
      </c>
      <c r="F22" s="75">
        <f>'[1]mérleg'!N1321</f>
        <v>137</v>
      </c>
      <c r="G22" s="20">
        <f>'[1]mérleg'!O1321</f>
        <v>110</v>
      </c>
    </row>
    <row r="23" spans="1:7" s="72" customFormat="1" ht="28.5">
      <c r="A23" s="76" t="s">
        <v>17</v>
      </c>
      <c r="B23" s="63">
        <f aca="true" t="shared" si="0" ref="B23:G23">SUM(B8:B22)</f>
        <v>1486</v>
      </c>
      <c r="C23" s="63">
        <f t="shared" si="0"/>
        <v>917</v>
      </c>
      <c r="D23" s="63">
        <f t="shared" si="0"/>
        <v>4203</v>
      </c>
      <c r="E23" s="63">
        <f t="shared" si="0"/>
        <v>6606</v>
      </c>
      <c r="F23" s="63">
        <f t="shared" si="0"/>
        <v>2561</v>
      </c>
      <c r="G23" s="63">
        <f t="shared" si="0"/>
        <v>4045</v>
      </c>
    </row>
    <row r="24" spans="1:16" s="72" customFormat="1" ht="19.5" customHeight="1">
      <c r="A24" s="115" t="s">
        <v>24</v>
      </c>
      <c r="B24" s="116"/>
      <c r="C24" s="116"/>
      <c r="D24" s="116"/>
      <c r="E24" s="116"/>
      <c r="F24" s="116"/>
      <c r="G24" s="117"/>
      <c r="H24" s="71"/>
      <c r="I24" s="77"/>
      <c r="J24" s="77"/>
      <c r="K24" s="77"/>
      <c r="L24" s="77"/>
      <c r="O24" s="58" t="s">
        <v>94</v>
      </c>
      <c r="P24" s="59" t="s">
        <v>95</v>
      </c>
    </row>
    <row r="25" spans="1:7" s="72" customFormat="1" ht="15.75">
      <c r="A25" s="68" t="s">
        <v>18</v>
      </c>
      <c r="B25" s="62">
        <v>195</v>
      </c>
      <c r="C25" s="69">
        <v>167</v>
      </c>
      <c r="D25" s="70">
        <v>117</v>
      </c>
      <c r="E25" s="70">
        <f aca="true" t="shared" si="1" ref="E25:E30">SUM(B25:D25)</f>
        <v>479</v>
      </c>
      <c r="F25" s="70">
        <f aca="true" t="shared" si="2" ref="F25:F30">E25-G25</f>
        <v>208</v>
      </c>
      <c r="G25" s="62">
        <v>271</v>
      </c>
    </row>
    <row r="26" spans="1:7" s="72" customFormat="1" ht="15.75">
      <c r="A26" s="19" t="s">
        <v>19</v>
      </c>
      <c r="B26" s="20">
        <v>154</v>
      </c>
      <c r="C26" s="74">
        <v>279</v>
      </c>
      <c r="D26" s="75">
        <v>61</v>
      </c>
      <c r="E26" s="75">
        <f t="shared" si="1"/>
        <v>494</v>
      </c>
      <c r="F26" s="75">
        <f t="shared" si="2"/>
        <v>250</v>
      </c>
      <c r="G26" s="20">
        <v>244</v>
      </c>
    </row>
    <row r="27" spans="1:7" s="72" customFormat="1" ht="15.75">
      <c r="A27" s="68" t="s">
        <v>20</v>
      </c>
      <c r="B27" s="62">
        <v>95</v>
      </c>
      <c r="C27" s="69">
        <v>189</v>
      </c>
      <c r="D27" s="70">
        <v>43</v>
      </c>
      <c r="E27" s="70">
        <f t="shared" si="1"/>
        <v>327</v>
      </c>
      <c r="F27" s="70">
        <f t="shared" si="2"/>
        <v>190</v>
      </c>
      <c r="G27" s="62">
        <v>137</v>
      </c>
    </row>
    <row r="28" spans="1:7" s="72" customFormat="1" ht="15.75">
      <c r="A28" s="19" t="s">
        <v>21</v>
      </c>
      <c r="B28" s="20">
        <v>76</v>
      </c>
      <c r="C28" s="74">
        <v>83</v>
      </c>
      <c r="D28" s="75">
        <v>194</v>
      </c>
      <c r="E28" s="75">
        <f t="shared" si="1"/>
        <v>353</v>
      </c>
      <c r="F28" s="75">
        <f t="shared" si="2"/>
        <v>297</v>
      </c>
      <c r="G28" s="20">
        <v>56</v>
      </c>
    </row>
    <row r="29" spans="1:7" s="72" customFormat="1" ht="15.75">
      <c r="A29" s="68" t="s">
        <v>22</v>
      </c>
      <c r="B29" s="62">
        <v>19</v>
      </c>
      <c r="C29" s="69">
        <v>31</v>
      </c>
      <c r="D29" s="70">
        <v>87</v>
      </c>
      <c r="E29" s="70">
        <f t="shared" si="1"/>
        <v>137</v>
      </c>
      <c r="F29" s="70">
        <f t="shared" si="2"/>
        <v>50</v>
      </c>
      <c r="G29" s="62">
        <v>87</v>
      </c>
    </row>
    <row r="30" spans="1:7" s="72" customFormat="1" ht="15.75">
      <c r="A30" s="19" t="s">
        <v>23</v>
      </c>
      <c r="B30" s="20">
        <v>13</v>
      </c>
      <c r="C30" s="74">
        <v>26</v>
      </c>
      <c r="D30" s="75">
        <v>42</v>
      </c>
      <c r="E30" s="75">
        <f t="shared" si="1"/>
        <v>81</v>
      </c>
      <c r="F30" s="75">
        <f t="shared" si="2"/>
        <v>51</v>
      </c>
      <c r="G30" s="20">
        <v>30</v>
      </c>
    </row>
    <row r="31" spans="1:7" s="72" customFormat="1" ht="15.75">
      <c r="A31" s="78" t="s">
        <v>24</v>
      </c>
      <c r="B31" s="79">
        <f aca="true" t="shared" si="3" ref="B31:G31">SUM(B25:B30)</f>
        <v>552</v>
      </c>
      <c r="C31" s="79">
        <f t="shared" si="3"/>
        <v>775</v>
      </c>
      <c r="D31" s="79">
        <f t="shared" si="3"/>
        <v>544</v>
      </c>
      <c r="E31" s="79">
        <f t="shared" si="3"/>
        <v>1871</v>
      </c>
      <c r="F31" s="79">
        <f t="shared" si="3"/>
        <v>1046</v>
      </c>
      <c r="G31" s="79">
        <f t="shared" si="3"/>
        <v>825</v>
      </c>
    </row>
    <row r="32" spans="1:10" s="72" customFormat="1" ht="15.75">
      <c r="A32" s="115" t="s">
        <v>31</v>
      </c>
      <c r="B32" s="116"/>
      <c r="C32" s="116"/>
      <c r="D32" s="116"/>
      <c r="E32" s="116"/>
      <c r="F32" s="116"/>
      <c r="G32" s="117"/>
      <c r="J32" s="71">
        <f>SUM(C31:D31)</f>
        <v>1319</v>
      </c>
    </row>
    <row r="33" spans="1:7" s="72" customFormat="1" ht="15.75">
      <c r="A33" s="61" t="s">
        <v>25</v>
      </c>
      <c r="B33" s="82">
        <f>'[2]ZAROALL'!$C66</f>
        <v>67</v>
      </c>
      <c r="C33" s="83">
        <f>15+1</f>
        <v>16</v>
      </c>
      <c r="D33" s="84">
        <f>140-C33</f>
        <v>124</v>
      </c>
      <c r="E33" s="84">
        <f aca="true" t="shared" si="4" ref="E33:E38">SUM(B33:D33)</f>
        <v>207</v>
      </c>
      <c r="F33" s="84">
        <f aca="true" t="shared" si="5" ref="F33:F38">E33-G33</f>
        <v>80</v>
      </c>
      <c r="G33" s="82">
        <v>127</v>
      </c>
    </row>
    <row r="34" spans="1:7" s="72" customFormat="1" ht="15.75">
      <c r="A34" s="19" t="s">
        <v>26</v>
      </c>
      <c r="B34" s="20">
        <f>'[2]ZAROALL'!$C67</f>
        <v>139</v>
      </c>
      <c r="C34" s="74">
        <v>64</v>
      </c>
      <c r="D34" s="75">
        <f>101-C34</f>
        <v>37</v>
      </c>
      <c r="E34" s="75">
        <f t="shared" si="4"/>
        <v>240</v>
      </c>
      <c r="F34" s="75">
        <f t="shared" si="5"/>
        <v>47</v>
      </c>
      <c r="G34" s="20">
        <v>193</v>
      </c>
    </row>
    <row r="35" spans="1:7" s="72" customFormat="1" ht="15.75">
      <c r="A35" s="61" t="s">
        <v>27</v>
      </c>
      <c r="B35" s="62">
        <f>'[2]ZAROALL'!$C68</f>
        <v>83</v>
      </c>
      <c r="C35" s="69">
        <v>5</v>
      </c>
      <c r="D35" s="70">
        <f>72-C35</f>
        <v>67</v>
      </c>
      <c r="E35" s="70">
        <f t="shared" si="4"/>
        <v>155</v>
      </c>
      <c r="F35" s="70">
        <f t="shared" si="5"/>
        <v>72</v>
      </c>
      <c r="G35" s="62">
        <v>83</v>
      </c>
    </row>
    <row r="36" spans="1:7" s="72" customFormat="1" ht="15.75">
      <c r="A36" s="19" t="s">
        <v>28</v>
      </c>
      <c r="B36" s="20">
        <f>'[2]ZAROALL'!$C69</f>
        <v>27</v>
      </c>
      <c r="C36" s="74">
        <v>11</v>
      </c>
      <c r="D36" s="75">
        <f>94-C36</f>
        <v>83</v>
      </c>
      <c r="E36" s="75">
        <f t="shared" si="4"/>
        <v>121</v>
      </c>
      <c r="F36" s="75">
        <f t="shared" si="5"/>
        <v>60</v>
      </c>
      <c r="G36" s="20">
        <v>61</v>
      </c>
    </row>
    <row r="37" spans="1:7" s="72" customFormat="1" ht="15.75">
      <c r="A37" s="61" t="s">
        <v>29</v>
      </c>
      <c r="B37" s="62">
        <f>'[2]ZAROALL'!$C70</f>
        <v>22</v>
      </c>
      <c r="C37" s="69">
        <v>6</v>
      </c>
      <c r="D37" s="70">
        <f>81-C37</f>
        <v>75</v>
      </c>
      <c r="E37" s="70">
        <f t="shared" si="4"/>
        <v>103</v>
      </c>
      <c r="F37" s="70">
        <f t="shared" si="5"/>
        <v>35</v>
      </c>
      <c r="G37" s="62">
        <v>68</v>
      </c>
    </row>
    <row r="38" spans="1:7" s="72" customFormat="1" ht="15.75">
      <c r="A38" s="19" t="s">
        <v>30</v>
      </c>
      <c r="B38" s="20">
        <f>'[2]ZAROALL'!$C71</f>
        <v>178</v>
      </c>
      <c r="C38" s="74">
        <v>73</v>
      </c>
      <c r="D38" s="75">
        <f>142-C38</f>
        <v>69</v>
      </c>
      <c r="E38" s="75">
        <f t="shared" si="4"/>
        <v>320</v>
      </c>
      <c r="F38" s="75">
        <f t="shared" si="5"/>
        <v>87</v>
      </c>
      <c r="G38" s="20">
        <v>233</v>
      </c>
    </row>
    <row r="39" spans="1:9" s="72" customFormat="1" ht="15.75">
      <c r="A39" s="78" t="s">
        <v>31</v>
      </c>
      <c r="B39" s="79">
        <f aca="true" t="shared" si="6" ref="B39:G39">SUM(B33:B38)</f>
        <v>516</v>
      </c>
      <c r="C39" s="80">
        <f t="shared" si="6"/>
        <v>175</v>
      </c>
      <c r="D39" s="81">
        <f t="shared" si="6"/>
        <v>455</v>
      </c>
      <c r="E39" s="81">
        <f t="shared" si="6"/>
        <v>1146</v>
      </c>
      <c r="F39" s="81">
        <f t="shared" si="6"/>
        <v>381</v>
      </c>
      <c r="G39" s="79">
        <f t="shared" si="6"/>
        <v>765</v>
      </c>
      <c r="I39" s="71">
        <f>D39+C39</f>
        <v>630</v>
      </c>
    </row>
    <row r="40" spans="1:7" s="72" customFormat="1" ht="33.75" customHeight="1">
      <c r="A40" s="85" t="s">
        <v>32</v>
      </c>
      <c r="B40" s="86">
        <f aca="true" t="shared" si="7" ref="B40:G40">B39+B31+B23</f>
        <v>2554</v>
      </c>
      <c r="C40" s="86">
        <f t="shared" si="7"/>
        <v>1867</v>
      </c>
      <c r="D40" s="86">
        <f t="shared" si="7"/>
        <v>5202</v>
      </c>
      <c r="E40" s="86">
        <f t="shared" si="7"/>
        <v>9623</v>
      </c>
      <c r="F40" s="86">
        <f t="shared" si="7"/>
        <v>3988</v>
      </c>
      <c r="G40" s="86">
        <f t="shared" si="7"/>
        <v>5635</v>
      </c>
    </row>
    <row r="41" ht="15.75">
      <c r="D41" s="87"/>
    </row>
  </sheetData>
  <mergeCells count="12">
    <mergeCell ref="G4:G6"/>
    <mergeCell ref="C6:D6"/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CE,Dőlt"4.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2007-04-12T12:00:05Z</cp:lastPrinted>
  <dcterms:created xsi:type="dcterms:W3CDTF">2007-02-20T11:04:25Z</dcterms:created>
  <dcterms:modified xsi:type="dcterms:W3CDTF">2007-04-17T08:02:37Z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